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5C192126-EA98-4A58-B99B-5AF10472F0A0}" xr6:coauthVersionLast="47" xr6:coauthVersionMax="47" xr10:uidLastSave="{00000000-0000-0000-0000-000000000000}"/>
  <bookViews>
    <workbookView xWindow="570" yWindow="0" windowWidth="28230" windowHeight="15600" xr2:uid="{2F94B91D-1E48-4B3E-9B25-47FDADF808F2}"/>
  </bookViews>
  <sheets>
    <sheet name="Смета по ФСНБ 421+557прРИМ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ФСНБ 421+557прРИМ'!$52:$52</definedName>
    <definedName name="_xlnm.Print_Area" localSheetId="0">'Смета по ФСНБ 421+557прРИМ'!$A$1:$L$629</definedName>
  </definedNames>
  <calcPr calcId="191029" iterate="1"/>
</workbook>
</file>

<file path=xl/calcChain.xml><?xml version="1.0" encoding="utf-8"?>
<calcChain xmlns="http://schemas.openxmlformats.org/spreadsheetml/2006/main">
  <c r="L616" i="7" l="1"/>
  <c r="H627" i="7" l="1"/>
  <c r="H624" i="7"/>
  <c r="C627" i="7"/>
  <c r="C624" i="7"/>
  <c r="L619" i="7"/>
  <c r="L620" i="7" s="1"/>
  <c r="L621" i="7" s="1"/>
  <c r="C39" i="7" s="1"/>
  <c r="C616" i="7"/>
  <c r="L612" i="7"/>
  <c r="L611" i="7"/>
  <c r="L608" i="7"/>
  <c r="L607" i="7"/>
  <c r="L605" i="7" s="1"/>
  <c r="L601" i="7"/>
  <c r="L600" i="7"/>
  <c r="L596" i="7"/>
  <c r="L581" i="7"/>
  <c r="L580" i="7"/>
  <c r="L576" i="7"/>
  <c r="L565" i="7"/>
  <c r="L560" i="7"/>
  <c r="L559" i="7"/>
  <c r="L557" i="7" s="1"/>
  <c r="L552" i="7"/>
  <c r="L551" i="7"/>
  <c r="L547" i="7"/>
  <c r="L532" i="7"/>
  <c r="L531" i="7"/>
  <c r="L527" i="7"/>
  <c r="L510" i="7"/>
  <c r="L509" i="7"/>
  <c r="L506" i="7"/>
  <c r="L504" i="7"/>
  <c r="L503" i="7"/>
  <c r="L501" i="7" s="1"/>
  <c r="L497" i="7"/>
  <c r="L496" i="7"/>
  <c r="L492" i="7"/>
  <c r="AW482" i="7"/>
  <c r="AT482" i="7"/>
  <c r="AO482" i="7"/>
  <c r="AE482" i="7"/>
  <c r="AD482" i="7"/>
  <c r="CB482" i="7"/>
  <c r="CC482" i="7"/>
  <c r="G481" i="7"/>
  <c r="E481" i="7"/>
  <c r="G480" i="7"/>
  <c r="E480" i="7"/>
  <c r="L477" i="7"/>
  <c r="J477" i="7"/>
  <c r="G477" i="7"/>
  <c r="L476" i="7"/>
  <c r="L475" i="7" s="1"/>
  <c r="J476" i="7"/>
  <c r="G476" i="7"/>
  <c r="E474" i="7"/>
  <c r="G474" i="7"/>
  <c r="D474" i="7"/>
  <c r="C474" i="7"/>
  <c r="AW473" i="7"/>
  <c r="AT473" i="7"/>
  <c r="AO473" i="7"/>
  <c r="AE473" i="7"/>
  <c r="AD473" i="7"/>
  <c r="CB473" i="7"/>
  <c r="CC473" i="7"/>
  <c r="G472" i="7"/>
  <c r="E472" i="7"/>
  <c r="G471" i="7"/>
  <c r="E471" i="7"/>
  <c r="L468" i="7"/>
  <c r="J468" i="7"/>
  <c r="G468" i="7"/>
  <c r="L467" i="7"/>
  <c r="L466" i="7" s="1"/>
  <c r="J467" i="7"/>
  <c r="G467" i="7"/>
  <c r="E465" i="7"/>
  <c r="G465" i="7"/>
  <c r="D465" i="7"/>
  <c r="C465" i="7"/>
  <c r="AW464" i="7"/>
  <c r="AT464" i="7"/>
  <c r="AO464" i="7"/>
  <c r="AE464" i="7"/>
  <c r="AD464" i="7"/>
  <c r="CB464" i="7"/>
  <c r="CC464" i="7"/>
  <c r="G463" i="7"/>
  <c r="E463" i="7"/>
  <c r="G462" i="7"/>
  <c r="E462" i="7"/>
  <c r="L459" i="7"/>
  <c r="J459" i="7"/>
  <c r="G459" i="7"/>
  <c r="L458" i="7"/>
  <c r="L457" i="7" s="1"/>
  <c r="J458" i="7"/>
  <c r="G458" i="7"/>
  <c r="E456" i="7"/>
  <c r="G456" i="7"/>
  <c r="D456" i="7"/>
  <c r="C456" i="7"/>
  <c r="G452" i="7"/>
  <c r="G451" i="7"/>
  <c r="L450" i="7"/>
  <c r="L449" i="7"/>
  <c r="L446" i="7"/>
  <c r="L444" i="7"/>
  <c r="L443" i="7"/>
  <c r="L441" i="7" s="1"/>
  <c r="L437" i="7"/>
  <c r="L436" i="7"/>
  <c r="L432" i="7"/>
  <c r="AT422" i="7"/>
  <c r="AR422" i="7"/>
  <c r="AO422" i="7"/>
  <c r="BA422" i="7"/>
  <c r="AZ422" i="7"/>
  <c r="AE422" i="7"/>
  <c r="AD422" i="7"/>
  <c r="C421" i="7"/>
  <c r="L420" i="7"/>
  <c r="I420" i="7"/>
  <c r="H420" i="7"/>
  <c r="J420" i="7" s="1"/>
  <c r="E420" i="7"/>
  <c r="G420" i="7"/>
  <c r="D420" i="7"/>
  <c r="C420" i="7"/>
  <c r="B420" i="7"/>
  <c r="AT419" i="7"/>
  <c r="AR419" i="7"/>
  <c r="AO419" i="7"/>
  <c r="BA419" i="7"/>
  <c r="AZ419" i="7"/>
  <c r="AE419" i="7"/>
  <c r="AD419" i="7"/>
  <c r="L418" i="7"/>
  <c r="I418" i="7"/>
  <c r="H418" i="7"/>
  <c r="J418" i="7" s="1"/>
  <c r="E418" i="7"/>
  <c r="G418" i="7"/>
  <c r="D418" i="7"/>
  <c r="C418" i="7"/>
  <c r="B418" i="7"/>
  <c r="AT417" i="7"/>
  <c r="AR417" i="7"/>
  <c r="AO417" i="7"/>
  <c r="BA417" i="7"/>
  <c r="AZ417" i="7"/>
  <c r="AE417" i="7"/>
  <c r="AD417" i="7"/>
  <c r="L416" i="7"/>
  <c r="I416" i="7"/>
  <c r="H416" i="7"/>
  <c r="J416" i="7" s="1"/>
  <c r="E416" i="7"/>
  <c r="G416" i="7"/>
  <c r="D416" i="7"/>
  <c r="C416" i="7"/>
  <c r="B416" i="7"/>
  <c r="AT415" i="7"/>
  <c r="AR415" i="7"/>
  <c r="AO415" i="7"/>
  <c r="BA415" i="7"/>
  <c r="AZ415" i="7"/>
  <c r="AE415" i="7"/>
  <c r="AD415" i="7"/>
  <c r="L414" i="7"/>
  <c r="I414" i="7"/>
  <c r="H414" i="7"/>
  <c r="J414" i="7" s="1"/>
  <c r="E414" i="7"/>
  <c r="G414" i="7"/>
  <c r="D414" i="7"/>
  <c r="C414" i="7"/>
  <c r="B414" i="7"/>
  <c r="AT413" i="7"/>
  <c r="AR413" i="7"/>
  <c r="AO413" i="7"/>
  <c r="BA413" i="7"/>
  <c r="AZ413" i="7"/>
  <c r="AE413" i="7"/>
  <c r="AD413" i="7"/>
  <c r="L412" i="7"/>
  <c r="I412" i="7"/>
  <c r="H412" i="7"/>
  <c r="J412" i="7" s="1"/>
  <c r="E412" i="7"/>
  <c r="G412" i="7"/>
  <c r="D412" i="7"/>
  <c r="C412" i="7"/>
  <c r="B412" i="7"/>
  <c r="AT411" i="7"/>
  <c r="L431" i="7" s="1"/>
  <c r="AR411" i="7"/>
  <c r="AO411" i="7"/>
  <c r="L429" i="7" s="1"/>
  <c r="L427" i="7" s="1"/>
  <c r="BA411" i="7"/>
  <c r="L440" i="7" s="1"/>
  <c r="AZ411" i="7"/>
  <c r="L439" i="7" s="1"/>
  <c r="AE411" i="7"/>
  <c r="AD411" i="7"/>
  <c r="C410" i="7"/>
  <c r="L409" i="7"/>
  <c r="I409" i="7"/>
  <c r="H409" i="7"/>
  <c r="J409" i="7" s="1"/>
  <c r="E409" i="7"/>
  <c r="G409" i="7"/>
  <c r="D409" i="7"/>
  <c r="C409" i="7"/>
  <c r="B409" i="7"/>
  <c r="L403" i="7"/>
  <c r="L402" i="7"/>
  <c r="L399" i="7"/>
  <c r="L397" i="7"/>
  <c r="L396" i="7"/>
  <c r="L394" i="7" s="1"/>
  <c r="L390" i="7"/>
  <c r="L389" i="7"/>
  <c r="L385" i="7"/>
  <c r="AT375" i="7"/>
  <c r="AO375" i="7"/>
  <c r="AE375" i="7"/>
  <c r="AD375" i="7"/>
  <c r="G374" i="7"/>
  <c r="E374" i="7"/>
  <c r="G373" i="7"/>
  <c r="E373" i="7"/>
  <c r="L370" i="7"/>
  <c r="I370" i="7"/>
  <c r="H370" i="7"/>
  <c r="J370" i="7" s="1"/>
  <c r="G370" i="7"/>
  <c r="L369" i="7"/>
  <c r="J369" i="7"/>
  <c r="G369" i="7"/>
  <c r="L368" i="7"/>
  <c r="L367" i="7" s="1"/>
  <c r="AW375" i="7" s="1"/>
  <c r="I368" i="7"/>
  <c r="H368" i="7"/>
  <c r="J368" i="7" s="1"/>
  <c r="G368" i="7"/>
  <c r="L366" i="7"/>
  <c r="L365" i="7" s="1"/>
  <c r="J366" i="7"/>
  <c r="G366" i="7"/>
  <c r="E364" i="7"/>
  <c r="G364" i="7"/>
  <c r="D364" i="7"/>
  <c r="C364" i="7"/>
  <c r="AE363" i="7"/>
  <c r="AD363" i="7"/>
  <c r="G362" i="7"/>
  <c r="E362" i="7"/>
  <c r="G361" i="7"/>
  <c r="E361" i="7"/>
  <c r="L358" i="7"/>
  <c r="AW363" i="7" s="1"/>
  <c r="L357" i="7"/>
  <c r="L355" i="7" s="1"/>
  <c r="J357" i="7"/>
  <c r="G357" i="7"/>
  <c r="E357" i="7"/>
  <c r="L356" i="7"/>
  <c r="I356" i="7"/>
  <c r="H356" i="7"/>
  <c r="J356" i="7" s="1"/>
  <c r="G356" i="7"/>
  <c r="L353" i="7"/>
  <c r="L352" i="7" s="1"/>
  <c r="J353" i="7"/>
  <c r="G353" i="7"/>
  <c r="C351" i="7"/>
  <c r="E350" i="7"/>
  <c r="G350" i="7"/>
  <c r="D350" i="7"/>
  <c r="C350" i="7"/>
  <c r="AE349" i="7"/>
  <c r="AD349" i="7"/>
  <c r="G348" i="7"/>
  <c r="E348" i="7"/>
  <c r="G347" i="7"/>
  <c r="E347" i="7"/>
  <c r="L344" i="7"/>
  <c r="L343" i="7" s="1"/>
  <c r="AW349" i="7" s="1"/>
  <c r="I344" i="7"/>
  <c r="H344" i="7"/>
  <c r="J344" i="7" s="1"/>
  <c r="G344" i="7"/>
  <c r="L342" i="7"/>
  <c r="L340" i="7" s="1"/>
  <c r="J342" i="7"/>
  <c r="G342" i="7"/>
  <c r="E342" i="7"/>
  <c r="L341" i="7"/>
  <c r="I341" i="7"/>
  <c r="H341" i="7"/>
  <c r="J341" i="7" s="1"/>
  <c r="G341" i="7"/>
  <c r="L338" i="7"/>
  <c r="J338" i="7"/>
  <c r="G338" i="7"/>
  <c r="L337" i="7"/>
  <c r="L336" i="7" s="1"/>
  <c r="J337" i="7"/>
  <c r="G337" i="7"/>
  <c r="E335" i="7"/>
  <c r="G335" i="7"/>
  <c r="D335" i="7"/>
  <c r="C335" i="7"/>
  <c r="AT334" i="7"/>
  <c r="AO334" i="7"/>
  <c r="AE334" i="7"/>
  <c r="AD334" i="7"/>
  <c r="G333" i="7"/>
  <c r="E333" i="7"/>
  <c r="G332" i="7"/>
  <c r="E332" i="7"/>
  <c r="L329" i="7"/>
  <c r="L328" i="7" s="1"/>
  <c r="AW334" i="7" s="1"/>
  <c r="I329" i="7"/>
  <c r="H329" i="7"/>
  <c r="J329" i="7" s="1"/>
  <c r="G329" i="7"/>
  <c r="L327" i="7"/>
  <c r="L326" i="7" s="1"/>
  <c r="J327" i="7"/>
  <c r="G327" i="7"/>
  <c r="E325" i="7"/>
  <c r="G325" i="7"/>
  <c r="D325" i="7"/>
  <c r="C325" i="7"/>
  <c r="AE324" i="7"/>
  <c r="AD324" i="7"/>
  <c r="G323" i="7"/>
  <c r="E323" i="7"/>
  <c r="G322" i="7"/>
  <c r="E322" i="7"/>
  <c r="L319" i="7"/>
  <c r="I319" i="7"/>
  <c r="H319" i="7"/>
  <c r="J319" i="7" s="1"/>
  <c r="G319" i="7"/>
  <c r="L318" i="7"/>
  <c r="I318" i="7"/>
  <c r="H318" i="7"/>
  <c r="J318" i="7" s="1"/>
  <c r="G318" i="7"/>
  <c r="L317" i="7"/>
  <c r="I317" i="7"/>
  <c r="H317" i="7"/>
  <c r="J317" i="7" s="1"/>
  <c r="G317" i="7"/>
  <c r="L316" i="7"/>
  <c r="I316" i="7"/>
  <c r="H316" i="7"/>
  <c r="J316" i="7" s="1"/>
  <c r="G316" i="7"/>
  <c r="L315" i="7"/>
  <c r="I315" i="7"/>
  <c r="H315" i="7"/>
  <c r="J315" i="7" s="1"/>
  <c r="G315" i="7"/>
  <c r="L314" i="7"/>
  <c r="L313" i="7" s="1"/>
  <c r="AW324" i="7" s="1"/>
  <c r="I314" i="7"/>
  <c r="H314" i="7"/>
  <c r="J314" i="7" s="1"/>
  <c r="G314" i="7"/>
  <c r="L312" i="7"/>
  <c r="J312" i="7"/>
  <c r="G312" i="7"/>
  <c r="E312" i="7"/>
  <c r="L311" i="7"/>
  <c r="I311" i="7"/>
  <c r="H311" i="7"/>
  <c r="J311" i="7" s="1"/>
  <c r="G311" i="7"/>
  <c r="L310" i="7"/>
  <c r="J310" i="7"/>
  <c r="G310" i="7"/>
  <c r="E310" i="7"/>
  <c r="L309" i="7"/>
  <c r="I309" i="7"/>
  <c r="H309" i="7"/>
  <c r="J309" i="7" s="1"/>
  <c r="G309" i="7"/>
  <c r="L308" i="7"/>
  <c r="I308" i="7"/>
  <c r="H308" i="7"/>
  <c r="J308" i="7" s="1"/>
  <c r="G308" i="7"/>
  <c r="L307" i="7"/>
  <c r="I307" i="7"/>
  <c r="H307" i="7"/>
  <c r="J307" i="7" s="1"/>
  <c r="G307" i="7"/>
  <c r="L306" i="7"/>
  <c r="L304" i="7" s="1"/>
  <c r="J306" i="7"/>
  <c r="G306" i="7"/>
  <c r="E306" i="7"/>
  <c r="L305" i="7"/>
  <c r="J305" i="7"/>
  <c r="G305" i="7"/>
  <c r="L302" i="7"/>
  <c r="J302" i="7"/>
  <c r="G302" i="7"/>
  <c r="L301" i="7"/>
  <c r="J301" i="7"/>
  <c r="G301" i="7"/>
  <c r="L300" i="7"/>
  <c r="J300" i="7"/>
  <c r="G300" i="7"/>
  <c r="L299" i="7"/>
  <c r="J299" i="7"/>
  <c r="G299" i="7"/>
  <c r="L298" i="7"/>
  <c r="L297" i="7" s="1"/>
  <c r="J298" i="7"/>
  <c r="G298" i="7"/>
  <c r="C296" i="7"/>
  <c r="E295" i="7"/>
  <c r="G295" i="7"/>
  <c r="D295" i="7"/>
  <c r="C295" i="7"/>
  <c r="AE294" i="7"/>
  <c r="AD294" i="7"/>
  <c r="G293" i="7"/>
  <c r="E293" i="7"/>
  <c r="G292" i="7"/>
  <c r="E292" i="7"/>
  <c r="L289" i="7"/>
  <c r="I289" i="7"/>
  <c r="H289" i="7"/>
  <c r="J289" i="7" s="1"/>
  <c r="G289" i="7"/>
  <c r="L288" i="7"/>
  <c r="I288" i="7"/>
  <c r="H288" i="7"/>
  <c r="J288" i="7" s="1"/>
  <c r="G288" i="7"/>
  <c r="L287" i="7"/>
  <c r="L286" i="7" s="1"/>
  <c r="AW294" i="7" s="1"/>
  <c r="I287" i="7"/>
  <c r="H287" i="7"/>
  <c r="J287" i="7" s="1"/>
  <c r="G287" i="7"/>
  <c r="L285" i="7"/>
  <c r="J285" i="7"/>
  <c r="G285" i="7"/>
  <c r="E285" i="7"/>
  <c r="L284" i="7"/>
  <c r="I284" i="7"/>
  <c r="H284" i="7"/>
  <c r="J284" i="7" s="1"/>
  <c r="G284" i="7"/>
  <c r="L283" i="7"/>
  <c r="J283" i="7"/>
  <c r="G283" i="7"/>
  <c r="E283" i="7"/>
  <c r="L282" i="7"/>
  <c r="I282" i="7"/>
  <c r="H282" i="7"/>
  <c r="J282" i="7" s="1"/>
  <c r="G282" i="7"/>
  <c r="L281" i="7"/>
  <c r="I281" i="7"/>
  <c r="H281" i="7"/>
  <c r="J281" i="7" s="1"/>
  <c r="G281" i="7"/>
  <c r="L280" i="7"/>
  <c r="I280" i="7"/>
  <c r="H280" i="7"/>
  <c r="J280" i="7" s="1"/>
  <c r="G280" i="7"/>
  <c r="L279" i="7"/>
  <c r="L277" i="7" s="1"/>
  <c r="J279" i="7"/>
  <c r="G279" i="7"/>
  <c r="E279" i="7"/>
  <c r="L278" i="7"/>
  <c r="J278" i="7"/>
  <c r="G278" i="7"/>
  <c r="L275" i="7"/>
  <c r="J275" i="7"/>
  <c r="G275" i="7"/>
  <c r="L274" i="7"/>
  <c r="J274" i="7"/>
  <c r="G274" i="7"/>
  <c r="L273" i="7"/>
  <c r="J273" i="7"/>
  <c r="G273" i="7"/>
  <c r="L272" i="7"/>
  <c r="J272" i="7"/>
  <c r="G272" i="7"/>
  <c r="L271" i="7"/>
  <c r="L270" i="7" s="1"/>
  <c r="J271" i="7"/>
  <c r="G271" i="7"/>
  <c r="C269" i="7"/>
  <c r="E268" i="7"/>
  <c r="G268" i="7"/>
  <c r="D268" i="7"/>
  <c r="C268" i="7"/>
  <c r="AW267" i="7"/>
  <c r="L388" i="7" s="1"/>
  <c r="L386" i="7" s="1"/>
  <c r="AE267" i="7"/>
  <c r="AD267" i="7"/>
  <c r="G266" i="7"/>
  <c r="E266" i="7"/>
  <c r="G265" i="7"/>
  <c r="E265" i="7"/>
  <c r="L262" i="7"/>
  <c r="L260" i="7" s="1"/>
  <c r="J262" i="7"/>
  <c r="G262" i="7"/>
  <c r="E262" i="7"/>
  <c r="L261" i="7"/>
  <c r="I261" i="7"/>
  <c r="H261" i="7"/>
  <c r="J261" i="7" s="1"/>
  <c r="G261" i="7"/>
  <c r="L258" i="7"/>
  <c r="L257" i="7" s="1"/>
  <c r="J258" i="7"/>
  <c r="G258" i="7"/>
  <c r="C256" i="7"/>
  <c r="E255" i="7"/>
  <c r="G255" i="7"/>
  <c r="D255" i="7"/>
  <c r="C255" i="7"/>
  <c r="L249" i="7"/>
  <c r="L248" i="7"/>
  <c r="L245" i="7"/>
  <c r="L243" i="7"/>
  <c r="L242" i="7"/>
  <c r="L240" i="7" s="1"/>
  <c r="L236" i="7"/>
  <c r="L235" i="7"/>
  <c r="L231" i="7"/>
  <c r="AT221" i="7"/>
  <c r="AO221" i="7"/>
  <c r="AE221" i="7"/>
  <c r="AD221" i="7"/>
  <c r="G220" i="7"/>
  <c r="E220" i="7"/>
  <c r="G219" i="7"/>
  <c r="E219" i="7"/>
  <c r="L216" i="7"/>
  <c r="L215" i="7" s="1"/>
  <c r="AW221" i="7" s="1"/>
  <c r="I216" i="7"/>
  <c r="H216" i="7"/>
  <c r="J216" i="7" s="1"/>
  <c r="G216" i="7"/>
  <c r="F216" i="7"/>
  <c r="L214" i="7"/>
  <c r="L213" i="7" s="1"/>
  <c r="J214" i="7"/>
  <c r="G214" i="7"/>
  <c r="F214" i="7"/>
  <c r="E211" i="7"/>
  <c r="G211" i="7"/>
  <c r="D211" i="7"/>
  <c r="C211" i="7"/>
  <c r="AE210" i="7"/>
  <c r="AD210" i="7"/>
  <c r="G209" i="7"/>
  <c r="E209" i="7"/>
  <c r="G208" i="7"/>
  <c r="E208" i="7"/>
  <c r="L205" i="7"/>
  <c r="L204" i="7" s="1"/>
  <c r="AW210" i="7" s="1"/>
  <c r="I205" i="7"/>
  <c r="H205" i="7"/>
  <c r="J205" i="7" s="1"/>
  <c r="G205" i="7"/>
  <c r="F205" i="7"/>
  <c r="L203" i="7"/>
  <c r="L201" i="7" s="1"/>
  <c r="J203" i="7"/>
  <c r="G203" i="7"/>
  <c r="F203" i="7"/>
  <c r="E203" i="7"/>
  <c r="L202" i="7"/>
  <c r="I202" i="7"/>
  <c r="H202" i="7"/>
  <c r="J202" i="7" s="1"/>
  <c r="G202" i="7"/>
  <c r="F202" i="7"/>
  <c r="L199" i="7"/>
  <c r="J199" i="7"/>
  <c r="G199" i="7"/>
  <c r="F199" i="7"/>
  <c r="L198" i="7"/>
  <c r="L197" i="7" s="1"/>
  <c r="J198" i="7"/>
  <c r="G198" i="7"/>
  <c r="F198" i="7"/>
  <c r="E195" i="7"/>
  <c r="G195" i="7"/>
  <c r="D195" i="7"/>
  <c r="C195" i="7"/>
  <c r="AE194" i="7"/>
  <c r="AD194" i="7"/>
  <c r="G193" i="7"/>
  <c r="E193" i="7"/>
  <c r="G192" i="7"/>
  <c r="E192" i="7"/>
  <c r="L189" i="7"/>
  <c r="I189" i="7"/>
  <c r="H189" i="7"/>
  <c r="J189" i="7" s="1"/>
  <c r="G189" i="7"/>
  <c r="F189" i="7"/>
  <c r="L188" i="7"/>
  <c r="I188" i="7"/>
  <c r="H188" i="7"/>
  <c r="J188" i="7" s="1"/>
  <c r="G188" i="7"/>
  <c r="F188" i="7"/>
  <c r="L187" i="7"/>
  <c r="I187" i="7"/>
  <c r="H187" i="7"/>
  <c r="J187" i="7" s="1"/>
  <c r="G187" i="7"/>
  <c r="F187" i="7"/>
  <c r="L186" i="7"/>
  <c r="I186" i="7"/>
  <c r="H186" i="7"/>
  <c r="J186" i="7" s="1"/>
  <c r="G186" i="7"/>
  <c r="F186" i="7"/>
  <c r="L185" i="7"/>
  <c r="I185" i="7"/>
  <c r="H185" i="7"/>
  <c r="J185" i="7" s="1"/>
  <c r="G185" i="7"/>
  <c r="F185" i="7"/>
  <c r="L184" i="7"/>
  <c r="L183" i="7" s="1"/>
  <c r="AW194" i="7" s="1"/>
  <c r="I184" i="7"/>
  <c r="H184" i="7"/>
  <c r="J184" i="7" s="1"/>
  <c r="G184" i="7"/>
  <c r="F184" i="7"/>
  <c r="L182" i="7"/>
  <c r="J182" i="7"/>
  <c r="G182" i="7"/>
  <c r="F182" i="7"/>
  <c r="E182" i="7"/>
  <c r="L181" i="7"/>
  <c r="I181" i="7"/>
  <c r="H181" i="7"/>
  <c r="J181" i="7" s="1"/>
  <c r="G181" i="7"/>
  <c r="F181" i="7"/>
  <c r="L180" i="7"/>
  <c r="J180" i="7"/>
  <c r="G180" i="7"/>
  <c r="F180" i="7"/>
  <c r="E180" i="7"/>
  <c r="L179" i="7"/>
  <c r="I179" i="7"/>
  <c r="H179" i="7"/>
  <c r="J179" i="7" s="1"/>
  <c r="G179" i="7"/>
  <c r="F179" i="7"/>
  <c r="L178" i="7"/>
  <c r="I178" i="7"/>
  <c r="H178" i="7"/>
  <c r="J178" i="7" s="1"/>
  <c r="G178" i="7"/>
  <c r="F178" i="7"/>
  <c r="L177" i="7"/>
  <c r="I177" i="7"/>
  <c r="H177" i="7"/>
  <c r="J177" i="7" s="1"/>
  <c r="G177" i="7"/>
  <c r="F177" i="7"/>
  <c r="L176" i="7"/>
  <c r="L174" i="7" s="1"/>
  <c r="J176" i="7"/>
  <c r="G176" i="7"/>
  <c r="F176" i="7"/>
  <c r="E176" i="7"/>
  <c r="L175" i="7"/>
  <c r="J175" i="7"/>
  <c r="G175" i="7"/>
  <c r="F175" i="7"/>
  <c r="L172" i="7"/>
  <c r="J172" i="7"/>
  <c r="G172" i="7"/>
  <c r="F172" i="7"/>
  <c r="L171" i="7"/>
  <c r="J171" i="7"/>
  <c r="G171" i="7"/>
  <c r="F171" i="7"/>
  <c r="L170" i="7"/>
  <c r="J170" i="7"/>
  <c r="G170" i="7"/>
  <c r="F170" i="7"/>
  <c r="L169" i="7"/>
  <c r="J169" i="7"/>
  <c r="G169" i="7"/>
  <c r="F169" i="7"/>
  <c r="L168" i="7"/>
  <c r="L167" i="7" s="1"/>
  <c r="J168" i="7"/>
  <c r="G168" i="7"/>
  <c r="F168" i="7"/>
  <c r="C166" i="7"/>
  <c r="E164" i="7"/>
  <c r="G164" i="7"/>
  <c r="D164" i="7"/>
  <c r="C164" i="7"/>
  <c r="AE163" i="7"/>
  <c r="AD163" i="7"/>
  <c r="G162" i="7"/>
  <c r="E162" i="7"/>
  <c r="G161" i="7"/>
  <c r="E161" i="7"/>
  <c r="L158" i="7"/>
  <c r="I158" i="7"/>
  <c r="H158" i="7"/>
  <c r="J158" i="7" s="1"/>
  <c r="G158" i="7"/>
  <c r="F158" i="7"/>
  <c r="L157" i="7"/>
  <c r="I157" i="7"/>
  <c r="H157" i="7"/>
  <c r="J157" i="7" s="1"/>
  <c r="G157" i="7"/>
  <c r="F157" i="7"/>
  <c r="L156" i="7"/>
  <c r="L155" i="7" s="1"/>
  <c r="AW163" i="7" s="1"/>
  <c r="I156" i="7"/>
  <c r="H156" i="7"/>
  <c r="J156" i="7" s="1"/>
  <c r="G156" i="7"/>
  <c r="F156" i="7"/>
  <c r="L154" i="7"/>
  <c r="J154" i="7"/>
  <c r="G154" i="7"/>
  <c r="F154" i="7"/>
  <c r="E154" i="7"/>
  <c r="L153" i="7"/>
  <c r="I153" i="7"/>
  <c r="H153" i="7"/>
  <c r="J153" i="7" s="1"/>
  <c r="G153" i="7"/>
  <c r="F153" i="7"/>
  <c r="L152" i="7"/>
  <c r="J152" i="7"/>
  <c r="G152" i="7"/>
  <c r="F152" i="7"/>
  <c r="E152" i="7"/>
  <c r="L151" i="7"/>
  <c r="I151" i="7"/>
  <c r="H151" i="7"/>
  <c r="J151" i="7" s="1"/>
  <c r="G151" i="7"/>
  <c r="F151" i="7"/>
  <c r="L150" i="7"/>
  <c r="I150" i="7"/>
  <c r="H150" i="7"/>
  <c r="J150" i="7" s="1"/>
  <c r="G150" i="7"/>
  <c r="F150" i="7"/>
  <c r="L149" i="7"/>
  <c r="I149" i="7"/>
  <c r="H149" i="7"/>
  <c r="J149" i="7" s="1"/>
  <c r="G149" i="7"/>
  <c r="F149" i="7"/>
  <c r="L148" i="7"/>
  <c r="L146" i="7" s="1"/>
  <c r="J148" i="7"/>
  <c r="G148" i="7"/>
  <c r="F148" i="7"/>
  <c r="E148" i="7"/>
  <c r="L147" i="7"/>
  <c r="J147" i="7"/>
  <c r="G147" i="7"/>
  <c r="F147" i="7"/>
  <c r="L144" i="7"/>
  <c r="J144" i="7"/>
  <c r="G144" i="7"/>
  <c r="F144" i="7"/>
  <c r="L143" i="7"/>
  <c r="J143" i="7"/>
  <c r="G143" i="7"/>
  <c r="F143" i="7"/>
  <c r="L142" i="7"/>
  <c r="J142" i="7"/>
  <c r="G142" i="7"/>
  <c r="F142" i="7"/>
  <c r="L141" i="7"/>
  <c r="J141" i="7"/>
  <c r="G141" i="7"/>
  <c r="F141" i="7"/>
  <c r="L140" i="7"/>
  <c r="L139" i="7" s="1"/>
  <c r="J140" i="7"/>
  <c r="G140" i="7"/>
  <c r="F140" i="7"/>
  <c r="C138" i="7"/>
  <c r="E136" i="7"/>
  <c r="G136" i="7"/>
  <c r="D136" i="7"/>
  <c r="C136" i="7"/>
  <c r="L130" i="7"/>
  <c r="L129" i="7"/>
  <c r="L126" i="7"/>
  <c r="L124" i="7"/>
  <c r="L123" i="7"/>
  <c r="L121" i="7" s="1"/>
  <c r="L117" i="7"/>
  <c r="L116" i="7"/>
  <c r="L112" i="7"/>
  <c r="AE102" i="7"/>
  <c r="AD102" i="7"/>
  <c r="G101" i="7"/>
  <c r="E101" i="7"/>
  <c r="G100" i="7"/>
  <c r="E100" i="7"/>
  <c r="BA98" i="7"/>
  <c r="AZ98" i="7"/>
  <c r="AE98" i="7"/>
  <c r="AD98" i="7"/>
  <c r="L98" i="7"/>
  <c r="I98" i="7"/>
  <c r="H98" i="7"/>
  <c r="J98" i="7" s="1"/>
  <c r="E98" i="7"/>
  <c r="G98" i="7"/>
  <c r="D98" i="7"/>
  <c r="C98" i="7"/>
  <c r="B98" i="7"/>
  <c r="L96" i="7"/>
  <c r="L95" i="7" s="1"/>
  <c r="AW102" i="7" s="1"/>
  <c r="I96" i="7"/>
  <c r="H96" i="7"/>
  <c r="J96" i="7" s="1"/>
  <c r="G96" i="7"/>
  <c r="L94" i="7"/>
  <c r="L92" i="7" s="1"/>
  <c r="J94" i="7"/>
  <c r="G94" i="7"/>
  <c r="E94" i="7"/>
  <c r="L93" i="7"/>
  <c r="I93" i="7"/>
  <c r="H93" i="7"/>
  <c r="J93" i="7" s="1"/>
  <c r="G93" i="7"/>
  <c r="L90" i="7"/>
  <c r="J90" i="7"/>
  <c r="G90" i="7"/>
  <c r="L89" i="7"/>
  <c r="L88" i="7" s="1"/>
  <c r="J89" i="7"/>
  <c r="G89" i="7"/>
  <c r="C87" i="7"/>
  <c r="E86" i="7"/>
  <c r="G86" i="7"/>
  <c r="D86" i="7"/>
  <c r="C86" i="7"/>
  <c r="AT85" i="7"/>
  <c r="AO85" i="7"/>
  <c r="AE85" i="7"/>
  <c r="AD85" i="7"/>
  <c r="G84" i="7"/>
  <c r="E84" i="7"/>
  <c r="G83" i="7"/>
  <c r="E83" i="7"/>
  <c r="BA81" i="7"/>
  <c r="AZ81" i="7"/>
  <c r="AE81" i="7"/>
  <c r="AD81" i="7"/>
  <c r="L81" i="7"/>
  <c r="I81" i="7"/>
  <c r="H81" i="7"/>
  <c r="J81" i="7" s="1"/>
  <c r="E81" i="7"/>
  <c r="G81" i="7"/>
  <c r="D81" i="7"/>
  <c r="C81" i="7"/>
  <c r="B81" i="7"/>
  <c r="L79" i="7"/>
  <c r="AW85" i="7" s="1"/>
  <c r="L78" i="7"/>
  <c r="L77" i="7" s="1"/>
  <c r="J78" i="7"/>
  <c r="G78" i="7"/>
  <c r="C76" i="7"/>
  <c r="E75" i="7"/>
  <c r="G75" i="7"/>
  <c r="D75" i="7"/>
  <c r="C75" i="7"/>
  <c r="AW74" i="7"/>
  <c r="AT74" i="7"/>
  <c r="AO74" i="7"/>
  <c r="AE74" i="7"/>
  <c r="AD74" i="7"/>
  <c r="G73" i="7"/>
  <c r="E73" i="7"/>
  <c r="G72" i="7"/>
  <c r="E72" i="7"/>
  <c r="L69" i="7"/>
  <c r="L68" i="7" s="1"/>
  <c r="J69" i="7"/>
  <c r="G69" i="7"/>
  <c r="F69" i="7"/>
  <c r="C67" i="7"/>
  <c r="E65" i="7"/>
  <c r="G65" i="7"/>
  <c r="D65" i="7"/>
  <c r="C65" i="7"/>
  <c r="AW64" i="7"/>
  <c r="AT64" i="7"/>
  <c r="AO64" i="7"/>
  <c r="AE64" i="7"/>
  <c r="AD64" i="7"/>
  <c r="G63" i="7"/>
  <c r="E63" i="7"/>
  <c r="G62" i="7"/>
  <c r="E62" i="7"/>
  <c r="L59" i="7"/>
  <c r="L58" i="7" s="1"/>
  <c r="J59" i="7"/>
  <c r="G59" i="7"/>
  <c r="F59" i="7"/>
  <c r="C57" i="7"/>
  <c r="E55" i="7"/>
  <c r="G55" i="7"/>
  <c r="D55" i="7"/>
  <c r="C55" i="7"/>
  <c r="CN28" i="7"/>
  <c r="A28" i="7"/>
  <c r="F16" i="7"/>
  <c r="F14" i="7"/>
  <c r="CO6" i="7"/>
  <c r="F6" i="7"/>
  <c r="F4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" i="3"/>
  <c r="Y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U23" i="3"/>
  <c r="CV23" i="3"/>
  <c r="CX23" i="3"/>
  <c r="CY23" i="3"/>
  <c r="CZ23" i="3"/>
  <c r="DA23" i="3"/>
  <c r="DB23" i="3"/>
  <c r="DC23" i="3"/>
  <c r="DF23" i="3"/>
  <c r="DG23" i="3"/>
  <c r="DH23" i="3"/>
  <c r="DI23" i="3"/>
  <c r="DJ23" i="3"/>
  <c r="A24" i="3"/>
  <c r="Y24" i="3"/>
  <c r="CX24" i="3"/>
  <c r="CY24" i="3"/>
  <c r="CZ24" i="3"/>
  <c r="DA24" i="3"/>
  <c r="DB24" i="3"/>
  <c r="DC24" i="3"/>
  <c r="DF24" i="3"/>
  <c r="DG24" i="3"/>
  <c r="DH24" i="3"/>
  <c r="DI24" i="3"/>
  <c r="DJ24" i="3"/>
  <c r="A25" i="3"/>
  <c r="Y25" i="3"/>
  <c r="CW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W26" i="3"/>
  <c r="CX26" i="3"/>
  <c r="CY26" i="3"/>
  <c r="CZ26" i="3"/>
  <c r="DA26" i="3"/>
  <c r="DB26" i="3"/>
  <c r="DC26" i="3"/>
  <c r="DF26" i="3"/>
  <c r="DG26" i="3"/>
  <c r="DH26" i="3"/>
  <c r="DI26" i="3"/>
  <c r="DJ26" i="3"/>
  <c r="A27" i="3"/>
  <c r="Y27" i="3"/>
  <c r="CX27" i="3"/>
  <c r="CY27" i="3"/>
  <c r="CZ27" i="3"/>
  <c r="DA27" i="3"/>
  <c r="DB27" i="3"/>
  <c r="DC27" i="3"/>
  <c r="DF27" i="3"/>
  <c r="DG27" i="3"/>
  <c r="DH27" i="3"/>
  <c r="DI27" i="3"/>
  <c r="DJ27" i="3"/>
  <c r="A28" i="3"/>
  <c r="Y28" i="3"/>
  <c r="CX28" i="3"/>
  <c r="CY28" i="3"/>
  <c r="CZ28" i="3"/>
  <c r="DA28" i="3"/>
  <c r="DB28" i="3"/>
  <c r="DC28" i="3"/>
  <c r="DF28" i="3"/>
  <c r="DG28" i="3"/>
  <c r="DH28" i="3"/>
  <c r="DI28" i="3"/>
  <c r="DJ28" i="3"/>
  <c r="A29" i="3"/>
  <c r="Y29" i="3"/>
  <c r="CX29" i="3"/>
  <c r="CY29" i="3"/>
  <c r="CZ29" i="3"/>
  <c r="DA29" i="3"/>
  <c r="DB29" i="3"/>
  <c r="DC29" i="3"/>
  <c r="DF29" i="3"/>
  <c r="DG29" i="3"/>
  <c r="DH29" i="3"/>
  <c r="DI29" i="3"/>
  <c r="DJ29" i="3"/>
  <c r="A30" i="3"/>
  <c r="Y30" i="3"/>
  <c r="CX30" i="3"/>
  <c r="CY30" i="3"/>
  <c r="CZ30" i="3"/>
  <c r="DA30" i="3"/>
  <c r="DB30" i="3"/>
  <c r="DC30" i="3"/>
  <c r="DF30" i="3"/>
  <c r="DG30" i="3"/>
  <c r="DH30" i="3"/>
  <c r="DI30" i="3"/>
  <c r="DJ30" i="3"/>
  <c r="A31" i="3"/>
  <c r="Y31" i="3"/>
  <c r="CX31" i="3"/>
  <c r="CY31" i="3"/>
  <c r="CZ31" i="3"/>
  <c r="DA31" i="3"/>
  <c r="DB31" i="3"/>
  <c r="DC31" i="3"/>
  <c r="DF31" i="3"/>
  <c r="DG31" i="3"/>
  <c r="DH31" i="3"/>
  <c r="DI31" i="3"/>
  <c r="DJ31" i="3"/>
  <c r="A32" i="3"/>
  <c r="Y32" i="3"/>
  <c r="CY32" i="3"/>
  <c r="CZ32" i="3"/>
  <c r="DA32" i="3"/>
  <c r="DB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A35" i="3"/>
  <c r="DB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A38" i="3"/>
  <c r="DB38" i="3"/>
  <c r="DC38" i="3"/>
  <c r="A39" i="3"/>
  <c r="Y39" i="3"/>
  <c r="CY39" i="3"/>
  <c r="CZ39" i="3"/>
  <c r="DA39" i="3"/>
  <c r="DB39" i="3"/>
  <c r="DC39" i="3"/>
  <c r="A40" i="3"/>
  <c r="Y40" i="3"/>
  <c r="CY40" i="3"/>
  <c r="CZ40" i="3"/>
  <c r="DA40" i="3"/>
  <c r="DB40" i="3"/>
  <c r="DC40" i="3"/>
  <c r="A41" i="3"/>
  <c r="Y41" i="3"/>
  <c r="CY41" i="3"/>
  <c r="CZ41" i="3"/>
  <c r="DA41" i="3"/>
  <c r="DB41" i="3"/>
  <c r="DC41" i="3"/>
  <c r="A42" i="3"/>
  <c r="Y42" i="3"/>
  <c r="CY42" i="3"/>
  <c r="CZ42" i="3"/>
  <c r="DA42" i="3"/>
  <c r="DB42" i="3"/>
  <c r="DC42" i="3"/>
  <c r="A43" i="3"/>
  <c r="Y43" i="3"/>
  <c r="CY43" i="3"/>
  <c r="CZ43" i="3"/>
  <c r="DA43" i="3"/>
  <c r="DB43" i="3"/>
  <c r="DC43" i="3"/>
  <c r="A44" i="3"/>
  <c r="Y44" i="3"/>
  <c r="CY44" i="3"/>
  <c r="CZ44" i="3"/>
  <c r="DA44" i="3"/>
  <c r="DB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A48" i="3"/>
  <c r="DB48" i="3"/>
  <c r="DC48" i="3"/>
  <c r="A49" i="3"/>
  <c r="Y49" i="3"/>
  <c r="CY49" i="3"/>
  <c r="CZ49" i="3"/>
  <c r="DA49" i="3"/>
  <c r="DB49" i="3"/>
  <c r="DC49" i="3"/>
  <c r="A50" i="3"/>
  <c r="Y50" i="3"/>
  <c r="CY50" i="3"/>
  <c r="CZ50" i="3"/>
  <c r="DA50" i="3"/>
  <c r="DB50" i="3"/>
  <c r="DC50" i="3"/>
  <c r="A51" i="3"/>
  <c r="Y51" i="3"/>
  <c r="CU51" i="3"/>
  <c r="CV51" i="3"/>
  <c r="CX51" i="3"/>
  <c r="CY51" i="3"/>
  <c r="CZ51" i="3"/>
  <c r="DA51" i="3"/>
  <c r="DB51" i="3"/>
  <c r="DC51" i="3"/>
  <c r="DF51" i="3"/>
  <c r="DG51" i="3"/>
  <c r="DH51" i="3"/>
  <c r="DI51" i="3"/>
  <c r="DJ51" i="3"/>
  <c r="A52" i="3"/>
  <c r="Y52" i="3"/>
  <c r="CX52" i="3"/>
  <c r="CY52" i="3"/>
  <c r="CZ52" i="3"/>
  <c r="DA52" i="3"/>
  <c r="DB52" i="3"/>
  <c r="DC52" i="3"/>
  <c r="DF52" i="3"/>
  <c r="DG52" i="3"/>
  <c r="DH52" i="3"/>
  <c r="DI52" i="3"/>
  <c r="DJ52" i="3"/>
  <c r="A53" i="3"/>
  <c r="Y53" i="3"/>
  <c r="CW53" i="3"/>
  <c r="CX53" i="3"/>
  <c r="CY53" i="3"/>
  <c r="CZ53" i="3"/>
  <c r="DA53" i="3"/>
  <c r="DB53" i="3"/>
  <c r="DC53" i="3"/>
  <c r="DF53" i="3"/>
  <c r="DG53" i="3"/>
  <c r="DH53" i="3"/>
  <c r="DI53" i="3"/>
  <c r="DJ53" i="3"/>
  <c r="A54" i="3"/>
  <c r="Y54" i="3"/>
  <c r="CW54" i="3"/>
  <c r="CX54" i="3"/>
  <c r="CY54" i="3"/>
  <c r="CZ54" i="3"/>
  <c r="DA54" i="3"/>
  <c r="DB54" i="3"/>
  <c r="DC54" i="3"/>
  <c r="DF54" i="3"/>
  <c r="DG54" i="3"/>
  <c r="DH54" i="3"/>
  <c r="DI54" i="3"/>
  <c r="DJ54" i="3"/>
  <c r="A55" i="3"/>
  <c r="Y55" i="3"/>
  <c r="CX55" i="3"/>
  <c r="CY55" i="3"/>
  <c r="CZ55" i="3"/>
  <c r="DA55" i="3"/>
  <c r="DB55" i="3"/>
  <c r="DC55" i="3"/>
  <c r="DF55" i="3"/>
  <c r="DG55" i="3"/>
  <c r="DH55" i="3"/>
  <c r="DI55" i="3"/>
  <c r="DJ55" i="3"/>
  <c r="A56" i="3"/>
  <c r="Y56" i="3"/>
  <c r="CX56" i="3"/>
  <c r="CY56" i="3"/>
  <c r="CZ56" i="3"/>
  <c r="DA56" i="3"/>
  <c r="DB56" i="3"/>
  <c r="DC56" i="3"/>
  <c r="DF56" i="3"/>
  <c r="DG56" i="3"/>
  <c r="DH56" i="3"/>
  <c r="DI56" i="3"/>
  <c r="DJ56" i="3"/>
  <c r="A57" i="3"/>
  <c r="Y57" i="3"/>
  <c r="CX57" i="3"/>
  <c r="CY57" i="3"/>
  <c r="CZ57" i="3"/>
  <c r="DA57" i="3"/>
  <c r="DB57" i="3"/>
  <c r="DC57" i="3"/>
  <c r="DF57" i="3"/>
  <c r="DG57" i="3"/>
  <c r="DH57" i="3"/>
  <c r="DI57" i="3"/>
  <c r="DJ57" i="3"/>
  <c r="A58" i="3"/>
  <c r="Y58" i="3"/>
  <c r="CX58" i="3"/>
  <c r="CY58" i="3"/>
  <c r="CZ58" i="3"/>
  <c r="DA58" i="3"/>
  <c r="DB58" i="3"/>
  <c r="DC58" i="3"/>
  <c r="DF58" i="3"/>
  <c r="DG58" i="3"/>
  <c r="DH58" i="3"/>
  <c r="DI58" i="3"/>
  <c r="DJ58" i="3"/>
  <c r="A59" i="3"/>
  <c r="Y59" i="3"/>
  <c r="CX59" i="3"/>
  <c r="CY59" i="3"/>
  <c r="CZ59" i="3"/>
  <c r="DA59" i="3"/>
  <c r="DB59" i="3"/>
  <c r="DC59" i="3"/>
  <c r="DF59" i="3"/>
  <c r="DG59" i="3"/>
  <c r="DH59" i="3"/>
  <c r="DI59" i="3"/>
  <c r="DJ59" i="3"/>
  <c r="A60" i="3"/>
  <c r="Y60" i="3"/>
  <c r="CY60" i="3"/>
  <c r="CZ60" i="3"/>
  <c r="DA60" i="3"/>
  <c r="DB60" i="3"/>
  <c r="DC60" i="3"/>
  <c r="A61" i="3"/>
  <c r="Y61" i="3"/>
  <c r="CY61" i="3"/>
  <c r="CZ61" i="3"/>
  <c r="DA61" i="3"/>
  <c r="DB61" i="3"/>
  <c r="DC61" i="3"/>
  <c r="A62" i="3"/>
  <c r="Y62" i="3"/>
  <c r="CY62" i="3"/>
  <c r="CZ62" i="3"/>
  <c r="DA62" i="3"/>
  <c r="DB62" i="3"/>
  <c r="DC62" i="3"/>
  <c r="A63" i="3"/>
  <c r="Y63" i="3"/>
  <c r="CY63" i="3"/>
  <c r="CZ63" i="3"/>
  <c r="DA63" i="3"/>
  <c r="DB63" i="3"/>
  <c r="DC63" i="3"/>
  <c r="A64" i="3"/>
  <c r="Y64" i="3"/>
  <c r="CU64" i="3"/>
  <c r="CV64" i="3"/>
  <c r="CX64" i="3"/>
  <c r="CY64" i="3"/>
  <c r="CZ64" i="3"/>
  <c r="DA64" i="3"/>
  <c r="DB64" i="3"/>
  <c r="DC64" i="3"/>
  <c r="DF64" i="3"/>
  <c r="DG64" i="3"/>
  <c r="DH64" i="3"/>
  <c r="DI64" i="3"/>
  <c r="DJ64" i="3"/>
  <c r="A65" i="3"/>
  <c r="Y65" i="3"/>
  <c r="CX65" i="3"/>
  <c r="CY65" i="3"/>
  <c r="CZ65" i="3"/>
  <c r="DA65" i="3"/>
  <c r="DB65" i="3"/>
  <c r="DC65" i="3"/>
  <c r="DF65" i="3"/>
  <c r="DG65" i="3"/>
  <c r="DH65" i="3"/>
  <c r="DI65" i="3"/>
  <c r="DJ65" i="3"/>
  <c r="A66" i="3"/>
  <c r="Y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X67" i="3"/>
  <c r="CY67" i="3"/>
  <c r="CZ67" i="3"/>
  <c r="DA67" i="3"/>
  <c r="DB67" i="3"/>
  <c r="DC67" i="3"/>
  <c r="DF67" i="3"/>
  <c r="DG67" i="3"/>
  <c r="DH67" i="3"/>
  <c r="DI67" i="3"/>
  <c r="DJ67" i="3"/>
  <c r="A68" i="3"/>
  <c r="Y68" i="3"/>
  <c r="CU68" i="3"/>
  <c r="CV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U69" i="3"/>
  <c r="CV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U70" i="3"/>
  <c r="CV70" i="3"/>
  <c r="CX70" i="3"/>
  <c r="CY70" i="3"/>
  <c r="CZ70" i="3"/>
  <c r="DA70" i="3"/>
  <c r="DB70" i="3"/>
  <c r="DC70" i="3"/>
  <c r="DF70" i="3"/>
  <c r="DG70" i="3"/>
  <c r="DH70" i="3"/>
  <c r="DI70" i="3"/>
  <c r="DJ70" i="3"/>
  <c r="A71" i="3"/>
  <c r="Y71" i="3"/>
  <c r="CU71" i="3"/>
  <c r="CV71" i="3"/>
  <c r="CX71" i="3"/>
  <c r="CY71" i="3"/>
  <c r="CZ71" i="3"/>
  <c r="DA71" i="3"/>
  <c r="DB71" i="3"/>
  <c r="DC71" i="3"/>
  <c r="DF71" i="3"/>
  <c r="DG71" i="3"/>
  <c r="DH71" i="3"/>
  <c r="DI71" i="3"/>
  <c r="DJ71" i="3"/>
  <c r="A72" i="3"/>
  <c r="Y72" i="3"/>
  <c r="CU72" i="3"/>
  <c r="CV72" i="3"/>
  <c r="CX72" i="3"/>
  <c r="CY72" i="3"/>
  <c r="CZ72" i="3"/>
  <c r="DA72" i="3"/>
  <c r="DB72" i="3"/>
  <c r="DC72" i="3"/>
  <c r="DF72" i="3"/>
  <c r="DG72" i="3"/>
  <c r="DH72" i="3"/>
  <c r="DI72" i="3"/>
  <c r="DJ72" i="3"/>
  <c r="A73" i="3"/>
  <c r="Y73" i="3"/>
  <c r="CU73" i="3"/>
  <c r="CV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Y74" i="3"/>
  <c r="CZ74" i="3"/>
  <c r="DA74" i="3"/>
  <c r="DB74" i="3"/>
  <c r="DC74" i="3"/>
  <c r="A75" i="3"/>
  <c r="Y75" i="3"/>
  <c r="CY75" i="3"/>
  <c r="CZ75" i="3"/>
  <c r="DA75" i="3"/>
  <c r="DB75" i="3"/>
  <c r="DC75" i="3"/>
  <c r="A76" i="3"/>
  <c r="Y76" i="3"/>
  <c r="CY76" i="3"/>
  <c r="CZ76" i="3"/>
  <c r="DA76" i="3"/>
  <c r="DB76" i="3"/>
  <c r="DC76" i="3"/>
  <c r="A77" i="3"/>
  <c r="Y77" i="3"/>
  <c r="CY77" i="3"/>
  <c r="CZ77" i="3"/>
  <c r="DA77" i="3"/>
  <c r="DB77" i="3"/>
  <c r="DC77" i="3"/>
  <c r="A78" i="3"/>
  <c r="Y78" i="3"/>
  <c r="CY78" i="3"/>
  <c r="CZ78" i="3"/>
  <c r="DA78" i="3"/>
  <c r="DB78" i="3"/>
  <c r="DC78" i="3"/>
  <c r="A79" i="3"/>
  <c r="Y79" i="3"/>
  <c r="CY79" i="3"/>
  <c r="CZ79" i="3"/>
  <c r="DA79" i="3"/>
  <c r="DB79" i="3"/>
  <c r="DC79" i="3"/>
  <c r="A80" i="3"/>
  <c r="Y80" i="3"/>
  <c r="CY80" i="3"/>
  <c r="CZ80" i="3"/>
  <c r="DA80" i="3"/>
  <c r="DB80" i="3"/>
  <c r="DC80" i="3"/>
  <c r="A81" i="3"/>
  <c r="Y81" i="3"/>
  <c r="CY81" i="3"/>
  <c r="CZ81" i="3"/>
  <c r="DA81" i="3"/>
  <c r="DB81" i="3"/>
  <c r="DC81" i="3"/>
  <c r="A82" i="3"/>
  <c r="Y82" i="3"/>
  <c r="CY82" i="3"/>
  <c r="CZ82" i="3"/>
  <c r="DA82" i="3"/>
  <c r="DB82" i="3"/>
  <c r="DC82" i="3"/>
  <c r="A83" i="3"/>
  <c r="Y83" i="3"/>
  <c r="CY83" i="3"/>
  <c r="CZ83" i="3"/>
  <c r="DA83" i="3"/>
  <c r="DB83" i="3"/>
  <c r="DC83" i="3"/>
  <c r="A84" i="3"/>
  <c r="Y84" i="3"/>
  <c r="CY84" i="3"/>
  <c r="CZ84" i="3"/>
  <c r="DA84" i="3"/>
  <c r="DB84" i="3"/>
  <c r="DC84" i="3"/>
  <c r="A85" i="3"/>
  <c r="Y85" i="3"/>
  <c r="CY85" i="3"/>
  <c r="CZ85" i="3"/>
  <c r="DA85" i="3"/>
  <c r="DB85" i="3"/>
  <c r="DC85" i="3"/>
  <c r="A86" i="3"/>
  <c r="Y86" i="3"/>
  <c r="CY86" i="3"/>
  <c r="CZ86" i="3"/>
  <c r="DA86" i="3"/>
  <c r="DB86" i="3"/>
  <c r="DC86" i="3"/>
  <c r="A87" i="3"/>
  <c r="Y87" i="3"/>
  <c r="CY87" i="3"/>
  <c r="CZ87" i="3"/>
  <c r="DA87" i="3"/>
  <c r="DB87" i="3"/>
  <c r="DC87" i="3"/>
  <c r="A88" i="3"/>
  <c r="Y88" i="3"/>
  <c r="CY88" i="3"/>
  <c r="CZ88" i="3"/>
  <c r="DA88" i="3"/>
  <c r="DB88" i="3"/>
  <c r="DC88" i="3"/>
  <c r="A89" i="3"/>
  <c r="Y89" i="3"/>
  <c r="CY89" i="3"/>
  <c r="CZ89" i="3"/>
  <c r="DA89" i="3"/>
  <c r="DB89" i="3"/>
  <c r="DC89" i="3"/>
  <c r="A90" i="3"/>
  <c r="Y90" i="3"/>
  <c r="CY90" i="3"/>
  <c r="CZ90" i="3"/>
  <c r="DA90" i="3"/>
  <c r="DB90" i="3"/>
  <c r="DC90" i="3"/>
  <c r="A91" i="3"/>
  <c r="Y91" i="3"/>
  <c r="CY91" i="3"/>
  <c r="CZ91" i="3"/>
  <c r="DA91" i="3"/>
  <c r="DB91" i="3"/>
  <c r="DC91" i="3"/>
  <c r="A92" i="3"/>
  <c r="Y92" i="3"/>
  <c r="CY92" i="3"/>
  <c r="CZ92" i="3"/>
  <c r="DA92" i="3"/>
  <c r="DB92" i="3"/>
  <c r="DC92" i="3"/>
  <c r="A93" i="3"/>
  <c r="Y93" i="3"/>
  <c r="CY93" i="3"/>
  <c r="CZ93" i="3"/>
  <c r="DA93" i="3"/>
  <c r="DB93" i="3"/>
  <c r="DC93" i="3"/>
  <c r="A94" i="3"/>
  <c r="Y94" i="3"/>
  <c r="CY94" i="3"/>
  <c r="CZ94" i="3"/>
  <c r="DA94" i="3"/>
  <c r="DB94" i="3"/>
  <c r="DC94" i="3"/>
  <c r="A95" i="3"/>
  <c r="Y95" i="3"/>
  <c r="CY95" i="3"/>
  <c r="CZ95" i="3"/>
  <c r="DA95" i="3"/>
  <c r="DB95" i="3"/>
  <c r="DC95" i="3"/>
  <c r="A96" i="3"/>
  <c r="Y96" i="3"/>
  <c r="CY96" i="3"/>
  <c r="CZ96" i="3"/>
  <c r="DA96" i="3"/>
  <c r="DB96" i="3"/>
  <c r="DC96" i="3"/>
  <c r="A97" i="3"/>
  <c r="Y97" i="3"/>
  <c r="CY97" i="3"/>
  <c r="CZ97" i="3"/>
  <c r="DA97" i="3"/>
  <c r="DB97" i="3"/>
  <c r="DC97" i="3"/>
  <c r="A98" i="3"/>
  <c r="Y98" i="3"/>
  <c r="CY98" i="3"/>
  <c r="CZ98" i="3"/>
  <c r="DA98" i="3"/>
  <c r="DB98" i="3"/>
  <c r="DC98" i="3"/>
  <c r="A99" i="3"/>
  <c r="Y99" i="3"/>
  <c r="CY99" i="3"/>
  <c r="CZ99" i="3"/>
  <c r="DA99" i="3"/>
  <c r="DB99" i="3"/>
  <c r="DC99" i="3"/>
  <c r="A100" i="3"/>
  <c r="Y100" i="3"/>
  <c r="CY100" i="3"/>
  <c r="CZ100" i="3"/>
  <c r="DA100" i="3"/>
  <c r="DB100" i="3"/>
  <c r="DC100" i="3"/>
  <c r="A101" i="3"/>
  <c r="Y101" i="3"/>
  <c r="CY101" i="3"/>
  <c r="CZ101" i="3"/>
  <c r="DA101" i="3"/>
  <c r="DB101" i="3"/>
  <c r="DC101" i="3"/>
  <c r="A102" i="3"/>
  <c r="Y102" i="3"/>
  <c r="CY102" i="3"/>
  <c r="CZ102" i="3"/>
  <c r="DA102" i="3"/>
  <c r="DB102" i="3"/>
  <c r="DC102" i="3"/>
  <c r="A103" i="3"/>
  <c r="Y103" i="3"/>
  <c r="CY103" i="3"/>
  <c r="CZ103" i="3"/>
  <c r="DA103" i="3"/>
  <c r="DB103" i="3"/>
  <c r="DC103" i="3"/>
  <c r="A104" i="3"/>
  <c r="Y104" i="3"/>
  <c r="CY104" i="3"/>
  <c r="CZ104" i="3"/>
  <c r="DA104" i="3"/>
  <c r="DB104" i="3"/>
  <c r="DC104" i="3"/>
  <c r="A105" i="3"/>
  <c r="Y105" i="3"/>
  <c r="CY105" i="3"/>
  <c r="CZ105" i="3"/>
  <c r="DA105" i="3"/>
  <c r="DB105" i="3"/>
  <c r="DC105" i="3"/>
  <c r="A106" i="3"/>
  <c r="Y106" i="3"/>
  <c r="CY106" i="3"/>
  <c r="CZ106" i="3"/>
  <c r="DA106" i="3"/>
  <c r="DB106" i="3"/>
  <c r="DC106" i="3"/>
  <c r="A107" i="3"/>
  <c r="Y107" i="3"/>
  <c r="CY107" i="3"/>
  <c r="CZ107" i="3"/>
  <c r="DA107" i="3"/>
  <c r="DB107" i="3"/>
  <c r="DC107" i="3"/>
  <c r="A108" i="3"/>
  <c r="Y108" i="3"/>
  <c r="CY108" i="3"/>
  <c r="CZ108" i="3"/>
  <c r="DA108" i="3"/>
  <c r="DB108" i="3"/>
  <c r="DC108" i="3"/>
  <c r="A109" i="3"/>
  <c r="Y109" i="3"/>
  <c r="CY109" i="3"/>
  <c r="CZ109" i="3"/>
  <c r="DA109" i="3"/>
  <c r="DB109" i="3"/>
  <c r="DC109" i="3"/>
  <c r="A110" i="3"/>
  <c r="Y110" i="3"/>
  <c r="CY110" i="3"/>
  <c r="CZ110" i="3"/>
  <c r="DA110" i="3"/>
  <c r="DB110" i="3"/>
  <c r="DC110" i="3"/>
  <c r="A111" i="3"/>
  <c r="Y111" i="3"/>
  <c r="CY111" i="3"/>
  <c r="CZ111" i="3"/>
  <c r="DA111" i="3"/>
  <c r="DB111" i="3"/>
  <c r="DC111" i="3"/>
  <c r="A112" i="3"/>
  <c r="Y112" i="3"/>
  <c r="CY112" i="3"/>
  <c r="CZ112" i="3"/>
  <c r="DA112" i="3"/>
  <c r="DB112" i="3"/>
  <c r="DC112" i="3"/>
  <c r="A113" i="3"/>
  <c r="Y113" i="3"/>
  <c r="CY113" i="3"/>
  <c r="CZ113" i="3"/>
  <c r="DA113" i="3"/>
  <c r="DB113" i="3"/>
  <c r="DC113" i="3"/>
  <c r="A114" i="3"/>
  <c r="Y114" i="3"/>
  <c r="CY114" i="3"/>
  <c r="CZ114" i="3"/>
  <c r="DA114" i="3"/>
  <c r="DB114" i="3"/>
  <c r="DC114" i="3"/>
  <c r="A115" i="3"/>
  <c r="Y115" i="3"/>
  <c r="CY115" i="3"/>
  <c r="CZ115" i="3"/>
  <c r="DA115" i="3"/>
  <c r="DB115" i="3"/>
  <c r="DC115" i="3"/>
  <c r="A116" i="3"/>
  <c r="Y116" i="3"/>
  <c r="CY116" i="3"/>
  <c r="CZ116" i="3"/>
  <c r="DA116" i="3"/>
  <c r="DB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A118" i="3"/>
  <c r="DB118" i="3"/>
  <c r="DC118" i="3"/>
  <c r="A119" i="3"/>
  <c r="Y119" i="3"/>
  <c r="CY119" i="3"/>
  <c r="CZ119" i="3"/>
  <c r="DA119" i="3"/>
  <c r="DB119" i="3"/>
  <c r="DC119" i="3"/>
  <c r="A120" i="3"/>
  <c r="Y120" i="3"/>
  <c r="CU120" i="3"/>
  <c r="CV120" i="3"/>
  <c r="CX120" i="3"/>
  <c r="CY120" i="3"/>
  <c r="CZ120" i="3"/>
  <c r="DA120" i="3"/>
  <c r="DB120" i="3"/>
  <c r="DC120" i="3"/>
  <c r="DF120" i="3"/>
  <c r="DG120" i="3"/>
  <c r="DH120" i="3"/>
  <c r="DI120" i="3"/>
  <c r="DJ120" i="3"/>
  <c r="A121" i="3"/>
  <c r="Y121" i="3"/>
  <c r="CU121" i="3"/>
  <c r="CV121" i="3"/>
  <c r="CX121" i="3"/>
  <c r="CY121" i="3"/>
  <c r="CZ121" i="3"/>
  <c r="DA121" i="3"/>
  <c r="DB121" i="3"/>
  <c r="DC121" i="3"/>
  <c r="DF121" i="3"/>
  <c r="DG121" i="3"/>
  <c r="DH121" i="3"/>
  <c r="DI121" i="3"/>
  <c r="DJ121" i="3"/>
  <c r="A122" i="3"/>
  <c r="Y122" i="3"/>
  <c r="CX122" i="3"/>
  <c r="CY122" i="3"/>
  <c r="CZ122" i="3"/>
  <c r="DA122" i="3"/>
  <c r="DB122" i="3"/>
  <c r="DC122" i="3"/>
  <c r="DF122" i="3"/>
  <c r="DG122" i="3"/>
  <c r="DH122" i="3"/>
  <c r="DI122" i="3"/>
  <c r="DJ122" i="3"/>
  <c r="A123" i="3"/>
  <c r="Y123" i="3"/>
  <c r="CW123" i="3"/>
  <c r="CX123" i="3"/>
  <c r="CY123" i="3"/>
  <c r="CZ123" i="3"/>
  <c r="DA123" i="3"/>
  <c r="DB123" i="3"/>
  <c r="DC123" i="3"/>
  <c r="DF123" i="3"/>
  <c r="DG123" i="3"/>
  <c r="DH123" i="3"/>
  <c r="DI123" i="3"/>
  <c r="DJ123" i="3"/>
  <c r="A124" i="3"/>
  <c r="Y124" i="3"/>
  <c r="CX124" i="3"/>
  <c r="CY124" i="3"/>
  <c r="CZ124" i="3"/>
  <c r="DA124" i="3"/>
  <c r="DB124" i="3"/>
  <c r="DC124" i="3"/>
  <c r="DF124" i="3"/>
  <c r="DG124" i="3"/>
  <c r="DH124" i="3"/>
  <c r="DI124" i="3"/>
  <c r="DJ124" i="3"/>
  <c r="A125" i="3"/>
  <c r="Y125" i="3"/>
  <c r="CX125" i="3"/>
  <c r="CY125" i="3"/>
  <c r="CZ125" i="3"/>
  <c r="DA125" i="3"/>
  <c r="DB125" i="3"/>
  <c r="DC125" i="3"/>
  <c r="DF125" i="3"/>
  <c r="DG125" i="3"/>
  <c r="DH125" i="3"/>
  <c r="DI125" i="3"/>
  <c r="DJ125" i="3"/>
  <c r="A126" i="3"/>
  <c r="Y126" i="3"/>
  <c r="CU126" i="3"/>
  <c r="CV126" i="3"/>
  <c r="CX126" i="3"/>
  <c r="CY126" i="3"/>
  <c r="CZ126" i="3"/>
  <c r="DA126" i="3"/>
  <c r="DB126" i="3"/>
  <c r="DC126" i="3"/>
  <c r="DF126" i="3"/>
  <c r="DG126" i="3"/>
  <c r="DH126" i="3"/>
  <c r="DI126" i="3"/>
  <c r="DJ126" i="3"/>
  <c r="A127" i="3"/>
  <c r="Y127" i="3"/>
  <c r="CX127" i="3"/>
  <c r="CY127" i="3"/>
  <c r="CZ127" i="3"/>
  <c r="DA127" i="3"/>
  <c r="DB127" i="3"/>
  <c r="DC127" i="3"/>
  <c r="DF127" i="3"/>
  <c r="DG127" i="3"/>
  <c r="DH127" i="3"/>
  <c r="DI127" i="3"/>
  <c r="DJ127" i="3"/>
  <c r="A128" i="3"/>
  <c r="Y128" i="3"/>
  <c r="CX128" i="3"/>
  <c r="CY128" i="3"/>
  <c r="CZ128" i="3"/>
  <c r="DA128" i="3"/>
  <c r="DB128" i="3"/>
  <c r="DC128" i="3"/>
  <c r="DF128" i="3"/>
  <c r="DG128" i="3"/>
  <c r="DH128" i="3"/>
  <c r="DI128" i="3"/>
  <c r="DJ128" i="3"/>
  <c r="A129" i="3"/>
  <c r="Y129" i="3"/>
  <c r="CY129" i="3"/>
  <c r="CZ129" i="3"/>
  <c r="DA129" i="3"/>
  <c r="DB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A131" i="3"/>
  <c r="DB131" i="3"/>
  <c r="DC131" i="3"/>
  <c r="A132" i="3"/>
  <c r="Y132" i="3"/>
  <c r="CY132" i="3"/>
  <c r="CZ132" i="3"/>
  <c r="DA132" i="3"/>
  <c r="DB132" i="3"/>
  <c r="DC132" i="3"/>
  <c r="A133" i="3"/>
  <c r="Y133" i="3"/>
  <c r="CY133" i="3"/>
  <c r="CZ133" i="3"/>
  <c r="DA133" i="3"/>
  <c r="DB133" i="3"/>
  <c r="DC133" i="3"/>
  <c r="A134" i="3"/>
  <c r="Y134" i="3"/>
  <c r="CY134" i="3"/>
  <c r="CZ134" i="3"/>
  <c r="DA134" i="3"/>
  <c r="DB134" i="3"/>
  <c r="DC134" i="3"/>
  <c r="A135" i="3"/>
  <c r="Y135" i="3"/>
  <c r="CY135" i="3"/>
  <c r="CZ135" i="3"/>
  <c r="DA135" i="3"/>
  <c r="DB135" i="3"/>
  <c r="DC135" i="3"/>
  <c r="A136" i="3"/>
  <c r="Y136" i="3"/>
  <c r="CY136" i="3"/>
  <c r="CZ136" i="3"/>
  <c r="DA136" i="3"/>
  <c r="DB136" i="3"/>
  <c r="DC136" i="3"/>
  <c r="A137" i="3"/>
  <c r="Y137" i="3"/>
  <c r="CY137" i="3"/>
  <c r="CZ137" i="3"/>
  <c r="DA137" i="3"/>
  <c r="DB137" i="3"/>
  <c r="DC137" i="3"/>
  <c r="A138" i="3"/>
  <c r="Y138" i="3"/>
  <c r="CY138" i="3"/>
  <c r="CZ138" i="3"/>
  <c r="DA138" i="3"/>
  <c r="DB138" i="3"/>
  <c r="DC138" i="3"/>
  <c r="A139" i="3"/>
  <c r="Y139" i="3"/>
  <c r="CY139" i="3"/>
  <c r="CZ139" i="3"/>
  <c r="DA139" i="3"/>
  <c r="DB139" i="3"/>
  <c r="DC139" i="3"/>
  <c r="A140" i="3"/>
  <c r="Y140" i="3"/>
  <c r="CY140" i="3"/>
  <c r="CZ140" i="3"/>
  <c r="DA140" i="3"/>
  <c r="DB140" i="3"/>
  <c r="DC140" i="3"/>
  <c r="A141" i="3"/>
  <c r="Y141" i="3"/>
  <c r="CY141" i="3"/>
  <c r="CZ141" i="3"/>
  <c r="DA141" i="3"/>
  <c r="DB141" i="3"/>
  <c r="DC141" i="3"/>
  <c r="A142" i="3"/>
  <c r="Y142" i="3"/>
  <c r="CY142" i="3"/>
  <c r="CZ142" i="3"/>
  <c r="DA142" i="3"/>
  <c r="DB142" i="3"/>
  <c r="DC142" i="3"/>
  <c r="A143" i="3"/>
  <c r="Y143" i="3"/>
  <c r="CY143" i="3"/>
  <c r="CZ143" i="3"/>
  <c r="DA143" i="3"/>
  <c r="DB143" i="3"/>
  <c r="DC143" i="3"/>
  <c r="A144" i="3"/>
  <c r="Y144" i="3"/>
  <c r="CY144" i="3"/>
  <c r="CZ144" i="3"/>
  <c r="DA144" i="3"/>
  <c r="DB144" i="3"/>
  <c r="DC144" i="3"/>
  <c r="A145" i="3"/>
  <c r="Y145" i="3"/>
  <c r="CY145" i="3"/>
  <c r="CZ145" i="3"/>
  <c r="DA145" i="3"/>
  <c r="DB145" i="3"/>
  <c r="DC145" i="3"/>
  <c r="A146" i="3"/>
  <c r="Y146" i="3"/>
  <c r="CY146" i="3"/>
  <c r="CZ146" i="3"/>
  <c r="DA146" i="3"/>
  <c r="DB146" i="3"/>
  <c r="DC146" i="3"/>
  <c r="A147" i="3"/>
  <c r="Y147" i="3"/>
  <c r="CY147" i="3"/>
  <c r="CZ147" i="3"/>
  <c r="DA147" i="3"/>
  <c r="DB147" i="3"/>
  <c r="DC147" i="3"/>
  <c r="A148" i="3"/>
  <c r="Y148" i="3"/>
  <c r="CY148" i="3"/>
  <c r="CZ148" i="3"/>
  <c r="DA148" i="3"/>
  <c r="DB148" i="3"/>
  <c r="DC148" i="3"/>
  <c r="A149" i="3"/>
  <c r="Y149" i="3"/>
  <c r="CY149" i="3"/>
  <c r="CZ149" i="3"/>
  <c r="DA149" i="3"/>
  <c r="DB149" i="3"/>
  <c r="DC149" i="3"/>
  <c r="A150" i="3"/>
  <c r="Y150" i="3"/>
  <c r="CY150" i="3"/>
  <c r="CZ150" i="3"/>
  <c r="DA150" i="3"/>
  <c r="DB150" i="3"/>
  <c r="DC150" i="3"/>
  <c r="A151" i="3"/>
  <c r="Y151" i="3"/>
  <c r="CY151" i="3"/>
  <c r="CZ151" i="3"/>
  <c r="DA151" i="3"/>
  <c r="DB151" i="3"/>
  <c r="DC151" i="3"/>
  <c r="A152" i="3"/>
  <c r="Y152" i="3"/>
  <c r="CY152" i="3"/>
  <c r="CZ152" i="3"/>
  <c r="DA152" i="3"/>
  <c r="DB152" i="3"/>
  <c r="DC152" i="3"/>
  <c r="A153" i="3"/>
  <c r="Y153" i="3"/>
  <c r="CY153" i="3"/>
  <c r="CZ153" i="3"/>
  <c r="DA153" i="3"/>
  <c r="DB153" i="3"/>
  <c r="DC153" i="3"/>
  <c r="A154" i="3"/>
  <c r="Y154" i="3"/>
  <c r="CY154" i="3"/>
  <c r="CZ154" i="3"/>
  <c r="DA154" i="3"/>
  <c r="DB154" i="3"/>
  <c r="DC154" i="3"/>
  <c r="A155" i="3"/>
  <c r="Y155" i="3"/>
  <c r="CY155" i="3"/>
  <c r="CZ155" i="3"/>
  <c r="DA155" i="3"/>
  <c r="DB155" i="3"/>
  <c r="DC155" i="3"/>
  <c r="A156" i="3"/>
  <c r="Y156" i="3"/>
  <c r="CY156" i="3"/>
  <c r="CZ156" i="3"/>
  <c r="DA156" i="3"/>
  <c r="DB156" i="3"/>
  <c r="DC156" i="3"/>
  <c r="A157" i="3"/>
  <c r="Y157" i="3"/>
  <c r="CY157" i="3"/>
  <c r="CZ157" i="3"/>
  <c r="DA157" i="3"/>
  <c r="DB157" i="3"/>
  <c r="DC157" i="3"/>
  <c r="A158" i="3"/>
  <c r="Y158" i="3"/>
  <c r="CY158" i="3"/>
  <c r="CZ158" i="3"/>
  <c r="DA158" i="3"/>
  <c r="DB158" i="3"/>
  <c r="DC158" i="3"/>
  <c r="A159" i="3"/>
  <c r="Y159" i="3"/>
  <c r="CY159" i="3"/>
  <c r="CZ159" i="3"/>
  <c r="DA159" i="3"/>
  <c r="DB159" i="3"/>
  <c r="DC159" i="3"/>
  <c r="A160" i="3"/>
  <c r="Y160" i="3"/>
  <c r="CY160" i="3"/>
  <c r="CZ160" i="3"/>
  <c r="DA160" i="3"/>
  <c r="DB160" i="3"/>
  <c r="DC160" i="3"/>
  <c r="A161" i="3"/>
  <c r="Y161" i="3"/>
  <c r="CY161" i="3"/>
  <c r="CZ161" i="3"/>
  <c r="DA161" i="3"/>
  <c r="DB161" i="3"/>
  <c r="DC161" i="3"/>
  <c r="A162" i="3"/>
  <c r="Y162" i="3"/>
  <c r="CY162" i="3"/>
  <c r="CZ162" i="3"/>
  <c r="DA162" i="3"/>
  <c r="DB162" i="3"/>
  <c r="DC162" i="3"/>
  <c r="A163" i="3"/>
  <c r="Y163" i="3"/>
  <c r="CY163" i="3"/>
  <c r="CZ163" i="3"/>
  <c r="DA163" i="3"/>
  <c r="DB163" i="3"/>
  <c r="DC163" i="3"/>
  <c r="A164" i="3"/>
  <c r="Y164" i="3"/>
  <c r="CY164" i="3"/>
  <c r="CZ164" i="3"/>
  <c r="DA164" i="3"/>
  <c r="DB164" i="3"/>
  <c r="DC164" i="3"/>
  <c r="A165" i="3"/>
  <c r="Y165" i="3"/>
  <c r="CU165" i="3"/>
  <c r="CV165" i="3"/>
  <c r="CX165" i="3"/>
  <c r="CY165" i="3"/>
  <c r="CZ165" i="3"/>
  <c r="DA165" i="3"/>
  <c r="DB165" i="3"/>
  <c r="DC165" i="3"/>
  <c r="DF165" i="3"/>
  <c r="DG165" i="3"/>
  <c r="DH165" i="3"/>
  <c r="DI165" i="3"/>
  <c r="DJ165" i="3"/>
  <c r="A166" i="3"/>
  <c r="Y166" i="3"/>
  <c r="CX166" i="3"/>
  <c r="CY166" i="3"/>
  <c r="CZ166" i="3"/>
  <c r="DA166" i="3"/>
  <c r="DB166" i="3"/>
  <c r="DC166" i="3"/>
  <c r="DF166" i="3"/>
  <c r="DG166" i="3"/>
  <c r="DH166" i="3"/>
  <c r="DI166" i="3"/>
  <c r="DJ166" i="3"/>
  <c r="A167" i="3"/>
  <c r="Y167" i="3"/>
  <c r="CX167" i="3"/>
  <c r="CY167" i="3"/>
  <c r="CZ167" i="3"/>
  <c r="DA167" i="3"/>
  <c r="DB167" i="3"/>
  <c r="DC167" i="3"/>
  <c r="DF167" i="3"/>
  <c r="DG167" i="3"/>
  <c r="DH167" i="3"/>
  <c r="DI167" i="3"/>
  <c r="DJ167" i="3"/>
  <c r="A168" i="3"/>
  <c r="Y168" i="3"/>
  <c r="CU168" i="3"/>
  <c r="CV168" i="3"/>
  <c r="CX168" i="3"/>
  <c r="CY168" i="3"/>
  <c r="CZ168" i="3"/>
  <c r="DA168" i="3"/>
  <c r="DB168" i="3"/>
  <c r="DC168" i="3"/>
  <c r="DF168" i="3"/>
  <c r="DG168" i="3"/>
  <c r="DH168" i="3"/>
  <c r="DI168" i="3"/>
  <c r="DJ168" i="3"/>
  <c r="A169" i="3"/>
  <c r="Y169" i="3"/>
  <c r="CU169" i="3"/>
  <c r="CV169" i="3"/>
  <c r="CX169" i="3"/>
  <c r="CY169" i="3"/>
  <c r="CZ169" i="3"/>
  <c r="DA169" i="3"/>
  <c r="DB169" i="3"/>
  <c r="DC169" i="3"/>
  <c r="DF169" i="3"/>
  <c r="DG169" i="3"/>
  <c r="DH169" i="3"/>
  <c r="DI169" i="3"/>
  <c r="DJ169" i="3"/>
  <c r="A170" i="3"/>
  <c r="Y170" i="3"/>
  <c r="CX170" i="3"/>
  <c r="CY170" i="3"/>
  <c r="CZ170" i="3"/>
  <c r="DA170" i="3"/>
  <c r="DB170" i="3"/>
  <c r="DC170" i="3"/>
  <c r="DF170" i="3"/>
  <c r="DG170" i="3"/>
  <c r="DH170" i="3"/>
  <c r="DI170" i="3"/>
  <c r="DJ170" i="3"/>
  <c r="A171" i="3"/>
  <c r="Y171" i="3"/>
  <c r="CW171" i="3"/>
  <c r="CX171" i="3"/>
  <c r="CY171" i="3"/>
  <c r="CZ171" i="3"/>
  <c r="DA171" i="3"/>
  <c r="DB171" i="3"/>
  <c r="DC171" i="3"/>
  <c r="DF171" i="3"/>
  <c r="DG171" i="3"/>
  <c r="DH171" i="3"/>
  <c r="DI171" i="3"/>
  <c r="DJ171" i="3"/>
  <c r="A172" i="3"/>
  <c r="Y172" i="3"/>
  <c r="CX172" i="3"/>
  <c r="CY172" i="3"/>
  <c r="CZ172" i="3"/>
  <c r="DA172" i="3"/>
  <c r="DB172" i="3"/>
  <c r="DC172" i="3"/>
  <c r="DF172" i="3"/>
  <c r="DG172" i="3"/>
  <c r="DH172" i="3"/>
  <c r="DI172" i="3"/>
  <c r="DJ172" i="3"/>
  <c r="A173" i="3"/>
  <c r="Y173" i="3"/>
  <c r="CX173" i="3"/>
  <c r="CY173" i="3"/>
  <c r="CZ173" i="3"/>
  <c r="DA173" i="3"/>
  <c r="DB173" i="3"/>
  <c r="DC173" i="3"/>
  <c r="DF173" i="3"/>
  <c r="DG173" i="3"/>
  <c r="DH173" i="3"/>
  <c r="DI173" i="3"/>
  <c r="DJ173" i="3"/>
  <c r="A174" i="3"/>
  <c r="Y174" i="3"/>
  <c r="CY174" i="3"/>
  <c r="CZ174" i="3"/>
  <c r="DA174" i="3"/>
  <c r="DB174" i="3"/>
  <c r="DC174" i="3"/>
  <c r="A175" i="3"/>
  <c r="Y175" i="3"/>
  <c r="CY175" i="3"/>
  <c r="CZ175" i="3"/>
  <c r="DA175" i="3"/>
  <c r="DB175" i="3"/>
  <c r="DC175" i="3"/>
  <c r="A176" i="3"/>
  <c r="Y176" i="3"/>
  <c r="CY176" i="3"/>
  <c r="CZ176" i="3"/>
  <c r="DA176" i="3"/>
  <c r="DB176" i="3"/>
  <c r="DC176" i="3"/>
  <c r="A177" i="3"/>
  <c r="Y177" i="3"/>
  <c r="CY177" i="3"/>
  <c r="CZ177" i="3"/>
  <c r="DA177" i="3"/>
  <c r="DB177" i="3"/>
  <c r="DC177" i="3"/>
  <c r="A178" i="3"/>
  <c r="Y178" i="3"/>
  <c r="CU178" i="3"/>
  <c r="CV178" i="3"/>
  <c r="CX178" i="3"/>
  <c r="CY178" i="3"/>
  <c r="CZ178" i="3"/>
  <c r="DA178" i="3"/>
  <c r="DB178" i="3"/>
  <c r="DC178" i="3"/>
  <c r="DF178" i="3"/>
  <c r="DG178" i="3"/>
  <c r="DH178" i="3"/>
  <c r="DI178" i="3"/>
  <c r="DJ178" i="3"/>
  <c r="A179" i="3"/>
  <c r="Y179" i="3"/>
  <c r="CX179" i="3"/>
  <c r="CY179" i="3"/>
  <c r="CZ179" i="3"/>
  <c r="DA179" i="3"/>
  <c r="DB179" i="3"/>
  <c r="DC179" i="3"/>
  <c r="DF179" i="3"/>
  <c r="DG179" i="3"/>
  <c r="DH179" i="3"/>
  <c r="DI179" i="3"/>
  <c r="DJ179" i="3"/>
  <c r="A180" i="3"/>
  <c r="Y180" i="3"/>
  <c r="CX180" i="3"/>
  <c r="CY180" i="3"/>
  <c r="CZ180" i="3"/>
  <c r="DA180" i="3"/>
  <c r="DB180" i="3"/>
  <c r="DC180" i="3"/>
  <c r="DF180" i="3"/>
  <c r="DG180" i="3"/>
  <c r="DH180" i="3"/>
  <c r="DI180" i="3"/>
  <c r="DJ180" i="3"/>
  <c r="A181" i="3"/>
  <c r="Y181" i="3"/>
  <c r="CX181" i="3"/>
  <c r="CY181" i="3"/>
  <c r="CZ181" i="3"/>
  <c r="DA181" i="3"/>
  <c r="DB181" i="3"/>
  <c r="DC181" i="3"/>
  <c r="DF181" i="3"/>
  <c r="DG181" i="3"/>
  <c r="DH181" i="3"/>
  <c r="DI181" i="3"/>
  <c r="DJ181" i="3"/>
  <c r="A182" i="3"/>
  <c r="Y182" i="3"/>
  <c r="CU182" i="3"/>
  <c r="CV182" i="3"/>
  <c r="CX182" i="3"/>
  <c r="CY182" i="3"/>
  <c r="CZ182" i="3"/>
  <c r="DA182" i="3"/>
  <c r="DB182" i="3"/>
  <c r="DC182" i="3"/>
  <c r="DF182" i="3"/>
  <c r="DG182" i="3"/>
  <c r="DH182" i="3"/>
  <c r="DI182" i="3"/>
  <c r="DJ182" i="3"/>
  <c r="A183" i="3"/>
  <c r="Y183" i="3"/>
  <c r="CU183" i="3"/>
  <c r="CV183" i="3"/>
  <c r="CX183" i="3"/>
  <c r="CY183" i="3"/>
  <c r="CZ183" i="3"/>
  <c r="DA183" i="3"/>
  <c r="DB183" i="3"/>
  <c r="DC183" i="3"/>
  <c r="DF183" i="3"/>
  <c r="DG183" i="3"/>
  <c r="DH183" i="3"/>
  <c r="DI183" i="3"/>
  <c r="DJ183" i="3"/>
  <c r="A184" i="3"/>
  <c r="Y184" i="3"/>
  <c r="CU184" i="3"/>
  <c r="CV184" i="3"/>
  <c r="CX184" i="3"/>
  <c r="CY184" i="3"/>
  <c r="CZ184" i="3"/>
  <c r="DA184" i="3"/>
  <c r="DB184" i="3"/>
  <c r="DC184" i="3"/>
  <c r="DF184" i="3"/>
  <c r="DG184" i="3"/>
  <c r="DH184" i="3"/>
  <c r="DI184" i="3"/>
  <c r="DJ184" i="3"/>
  <c r="A185" i="3"/>
  <c r="Y185" i="3"/>
  <c r="CU185" i="3"/>
  <c r="CV185" i="3"/>
  <c r="CX185" i="3"/>
  <c r="CY185" i="3"/>
  <c r="CZ185" i="3"/>
  <c r="DA185" i="3"/>
  <c r="DB185" i="3"/>
  <c r="DC185" i="3"/>
  <c r="DF185" i="3"/>
  <c r="DG185" i="3"/>
  <c r="DH185" i="3"/>
  <c r="DI185" i="3"/>
  <c r="DJ185" i="3"/>
  <c r="A186" i="3"/>
  <c r="Y186" i="3"/>
  <c r="CU186" i="3"/>
  <c r="CV186" i="3"/>
  <c r="CX186" i="3"/>
  <c r="CY186" i="3"/>
  <c r="CZ186" i="3"/>
  <c r="DA186" i="3"/>
  <c r="DB186" i="3"/>
  <c r="DC186" i="3"/>
  <c r="DF186" i="3"/>
  <c r="DG186" i="3"/>
  <c r="DH186" i="3"/>
  <c r="DI186" i="3"/>
  <c r="DJ186" i="3"/>
  <c r="A187" i="3"/>
  <c r="Y187" i="3"/>
  <c r="CU187" i="3"/>
  <c r="CV187" i="3"/>
  <c r="CX187" i="3"/>
  <c r="CY187" i="3"/>
  <c r="CZ187" i="3"/>
  <c r="DA187" i="3"/>
  <c r="DB187" i="3"/>
  <c r="DC187" i="3"/>
  <c r="DF187" i="3"/>
  <c r="DG187" i="3"/>
  <c r="DH187" i="3"/>
  <c r="DI187" i="3"/>
  <c r="DJ187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K28" i="1"/>
  <c r="V28" i="1"/>
  <c r="AC28" i="1"/>
  <c r="AE28" i="1"/>
  <c r="AD28" i="1" s="1"/>
  <c r="AF28" i="1"/>
  <c r="AG28" i="1"/>
  <c r="AH28" i="1"/>
  <c r="AI28" i="1"/>
  <c r="AJ28" i="1"/>
  <c r="CQ28" i="1"/>
  <c r="CR28" i="1"/>
  <c r="CS28" i="1"/>
  <c r="CT28" i="1"/>
  <c r="CU28" i="1"/>
  <c r="T28" i="1" s="1"/>
  <c r="CV28" i="1"/>
  <c r="CW28" i="1"/>
  <c r="CX28" i="1"/>
  <c r="W28" i="1" s="1"/>
  <c r="FR28" i="1"/>
  <c r="GL28" i="1"/>
  <c r="GO28" i="1"/>
  <c r="GP28" i="1"/>
  <c r="GV28" i="1"/>
  <c r="HC28" i="1"/>
  <c r="GX28" i="1" s="1"/>
  <c r="C29" i="1"/>
  <c r="D29" i="1"/>
  <c r="I29" i="1"/>
  <c r="K29" i="1"/>
  <c r="V29" i="1"/>
  <c r="AC29" i="1"/>
  <c r="AE29" i="1"/>
  <c r="AD29" i="1" s="1"/>
  <c r="AF29" i="1"/>
  <c r="AG29" i="1"/>
  <c r="AH29" i="1"/>
  <c r="AI29" i="1"/>
  <c r="AJ29" i="1"/>
  <c r="CQ29" i="1"/>
  <c r="CR29" i="1"/>
  <c r="CS29" i="1"/>
  <c r="CT29" i="1"/>
  <c r="CU29" i="1"/>
  <c r="T29" i="1" s="1"/>
  <c r="CV29" i="1"/>
  <c r="CW29" i="1"/>
  <c r="CX29" i="1"/>
  <c r="W29" i="1" s="1"/>
  <c r="FR29" i="1"/>
  <c r="GL29" i="1"/>
  <c r="GO29" i="1"/>
  <c r="GP29" i="1"/>
  <c r="GV29" i="1"/>
  <c r="HC29" i="1"/>
  <c r="GX29" i="1" s="1"/>
  <c r="C30" i="1"/>
  <c r="D30" i="1"/>
  <c r="I30" i="1"/>
  <c r="K30" i="1"/>
  <c r="V30" i="1"/>
  <c r="AC30" i="1"/>
  <c r="AE30" i="1"/>
  <c r="AD30" i="1" s="1"/>
  <c r="AF30" i="1"/>
  <c r="AG30" i="1"/>
  <c r="AH30" i="1"/>
  <c r="AI30" i="1"/>
  <c r="AJ30" i="1"/>
  <c r="CQ30" i="1"/>
  <c r="CR30" i="1"/>
  <c r="CS30" i="1"/>
  <c r="CT30" i="1"/>
  <c r="CU30" i="1"/>
  <c r="T30" i="1" s="1"/>
  <c r="CV30" i="1"/>
  <c r="CW30" i="1"/>
  <c r="CX30" i="1"/>
  <c r="W30" i="1" s="1"/>
  <c r="FR30" i="1"/>
  <c r="GL30" i="1"/>
  <c r="GO30" i="1"/>
  <c r="GP30" i="1"/>
  <c r="GV30" i="1"/>
  <c r="HC30" i="1"/>
  <c r="GX30" i="1" s="1"/>
  <c r="I31" i="1"/>
  <c r="AC31" i="1"/>
  <c r="AE31" i="1"/>
  <c r="AD31" i="1" s="1"/>
  <c r="AF31" i="1"/>
  <c r="AG31" i="1"/>
  <c r="AH31" i="1"/>
  <c r="AI31" i="1"/>
  <c r="AJ31" i="1"/>
  <c r="CQ31" i="1"/>
  <c r="P31" i="1" s="1"/>
  <c r="CR31" i="1"/>
  <c r="Q31" i="1" s="1"/>
  <c r="CS31" i="1"/>
  <c r="R31" i="1" s="1"/>
  <c r="CT31" i="1"/>
  <c r="S31" i="1" s="1"/>
  <c r="CU31" i="1"/>
  <c r="T31" i="1" s="1"/>
  <c r="CV31" i="1"/>
  <c r="U31" i="1" s="1"/>
  <c r="CW31" i="1"/>
  <c r="V31" i="1" s="1"/>
  <c r="CX31" i="1"/>
  <c r="W31" i="1" s="1"/>
  <c r="CY31" i="1"/>
  <c r="X31" i="1" s="1"/>
  <c r="CZ31" i="1"/>
  <c r="Y31" i="1" s="1"/>
  <c r="FR31" i="1"/>
  <c r="GL31" i="1"/>
  <c r="GO31" i="1"/>
  <c r="GP31" i="1"/>
  <c r="GV31" i="1"/>
  <c r="HC31" i="1"/>
  <c r="GX31" i="1" s="1"/>
  <c r="C32" i="1"/>
  <c r="D32" i="1"/>
  <c r="I32" i="1"/>
  <c r="K32" i="1"/>
  <c r="AC32" i="1"/>
  <c r="AE32" i="1"/>
  <c r="AD32" i="1" s="1"/>
  <c r="AF32" i="1"/>
  <c r="AG32" i="1"/>
  <c r="AH32" i="1"/>
  <c r="AI32" i="1"/>
  <c r="AJ32" i="1"/>
  <c r="CQ32" i="1"/>
  <c r="CR32" i="1"/>
  <c r="CS32" i="1"/>
  <c r="CT32" i="1"/>
  <c r="CU32" i="1"/>
  <c r="T32" i="1" s="1"/>
  <c r="CV32" i="1"/>
  <c r="CW32" i="1"/>
  <c r="CX32" i="1"/>
  <c r="W32" i="1" s="1"/>
  <c r="FR32" i="1"/>
  <c r="GL32" i="1"/>
  <c r="GO32" i="1"/>
  <c r="GP32" i="1"/>
  <c r="GV32" i="1"/>
  <c r="HC32" i="1"/>
  <c r="GX32" i="1" s="1"/>
  <c r="I33" i="1"/>
  <c r="AC33" i="1"/>
  <c r="AE33" i="1"/>
  <c r="AD33" i="1" s="1"/>
  <c r="AF33" i="1"/>
  <c r="AG33" i="1"/>
  <c r="AH33" i="1"/>
  <c r="AI33" i="1"/>
  <c r="AJ33" i="1"/>
  <c r="CQ33" i="1"/>
  <c r="P33" i="1" s="1"/>
  <c r="CR33" i="1"/>
  <c r="Q33" i="1" s="1"/>
  <c r="CS33" i="1"/>
  <c r="R33" i="1" s="1"/>
  <c r="CT33" i="1"/>
  <c r="S33" i="1" s="1"/>
  <c r="CU33" i="1"/>
  <c r="T33" i="1" s="1"/>
  <c r="CV33" i="1"/>
  <c r="U33" i="1" s="1"/>
  <c r="CW33" i="1"/>
  <c r="V33" i="1" s="1"/>
  <c r="CX33" i="1"/>
  <c r="W33" i="1" s="1"/>
  <c r="CY33" i="1"/>
  <c r="X33" i="1" s="1"/>
  <c r="CZ33" i="1"/>
  <c r="Y33" i="1" s="1"/>
  <c r="FR33" i="1"/>
  <c r="GL33" i="1"/>
  <c r="GO33" i="1"/>
  <c r="GP33" i="1"/>
  <c r="GV33" i="1"/>
  <c r="HC33" i="1"/>
  <c r="GX33" i="1" s="1"/>
  <c r="B35" i="1"/>
  <c r="B26" i="1" s="1"/>
  <c r="C35" i="1"/>
  <c r="C26" i="1" s="1"/>
  <c r="D35" i="1"/>
  <c r="D26" i="1" s="1"/>
  <c r="F35" i="1"/>
  <c r="F26" i="1" s="1"/>
  <c r="G35" i="1"/>
  <c r="G26" i="1" s="1"/>
  <c r="AG35" i="1"/>
  <c r="AJ35" i="1"/>
  <c r="BX35" i="1"/>
  <c r="BY35" i="1"/>
  <c r="BZ35" i="1"/>
  <c r="CC35" i="1"/>
  <c r="CD35" i="1"/>
  <c r="CG35" i="1"/>
  <c r="CI35" i="1"/>
  <c r="CJ35" i="1"/>
  <c r="CK35" i="1"/>
  <c r="CL35" i="1"/>
  <c r="CM35" i="1"/>
  <c r="D65" i="1"/>
  <c r="E67" i="1"/>
  <c r="Z67" i="1"/>
  <c r="AA67" i="1"/>
  <c r="AM67" i="1"/>
  <c r="AN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EG67" i="1"/>
  <c r="EH67" i="1"/>
  <c r="EI67" i="1"/>
  <c r="EJ67" i="1"/>
  <c r="EK67" i="1"/>
  <c r="EL67" i="1"/>
  <c r="EM67" i="1"/>
  <c r="EN67" i="1"/>
  <c r="EO67" i="1"/>
  <c r="EP67" i="1"/>
  <c r="EQ67" i="1"/>
  <c r="ER67" i="1"/>
  <c r="ES67" i="1"/>
  <c r="ET67" i="1"/>
  <c r="EU67" i="1"/>
  <c r="EV67" i="1"/>
  <c r="EW67" i="1"/>
  <c r="EX67" i="1"/>
  <c r="EY67" i="1"/>
  <c r="EZ67" i="1"/>
  <c r="FA67" i="1"/>
  <c r="FB67" i="1"/>
  <c r="FC67" i="1"/>
  <c r="FD67" i="1"/>
  <c r="FE67" i="1"/>
  <c r="FF67" i="1"/>
  <c r="FG67" i="1"/>
  <c r="FH67" i="1"/>
  <c r="FI67" i="1"/>
  <c r="FJ67" i="1"/>
  <c r="FK67" i="1"/>
  <c r="FL67" i="1"/>
  <c r="FM67" i="1"/>
  <c r="FN67" i="1"/>
  <c r="FO67" i="1"/>
  <c r="FP67" i="1"/>
  <c r="FQ67" i="1"/>
  <c r="FR67" i="1"/>
  <c r="FS67" i="1"/>
  <c r="FT67" i="1"/>
  <c r="FU67" i="1"/>
  <c r="FV67" i="1"/>
  <c r="FW67" i="1"/>
  <c r="FX67" i="1"/>
  <c r="FY67" i="1"/>
  <c r="FZ67" i="1"/>
  <c r="GA67" i="1"/>
  <c r="GB67" i="1"/>
  <c r="GC67" i="1"/>
  <c r="GD67" i="1"/>
  <c r="GE67" i="1"/>
  <c r="GF67" i="1"/>
  <c r="GG67" i="1"/>
  <c r="GH67" i="1"/>
  <c r="GI67" i="1"/>
  <c r="GJ67" i="1"/>
  <c r="GK67" i="1"/>
  <c r="GL67" i="1"/>
  <c r="GM67" i="1"/>
  <c r="GN67" i="1"/>
  <c r="GO67" i="1"/>
  <c r="GP67" i="1"/>
  <c r="GQ67" i="1"/>
  <c r="GR67" i="1"/>
  <c r="GS67" i="1"/>
  <c r="GT67" i="1"/>
  <c r="GU67" i="1"/>
  <c r="GV67" i="1"/>
  <c r="GW67" i="1"/>
  <c r="GX67" i="1"/>
  <c r="C69" i="1"/>
  <c r="D69" i="1"/>
  <c r="I69" i="1"/>
  <c r="K69" i="1"/>
  <c r="AC69" i="1"/>
  <c r="AE69" i="1"/>
  <c r="AD69" i="1" s="1"/>
  <c r="AF69" i="1"/>
  <c r="AG69" i="1"/>
  <c r="AH69" i="1"/>
  <c r="AI69" i="1"/>
  <c r="AJ69" i="1"/>
  <c r="CQ69" i="1"/>
  <c r="CR69" i="1"/>
  <c r="CS69" i="1"/>
  <c r="CT69" i="1"/>
  <c r="CU69" i="1"/>
  <c r="T69" i="1" s="1"/>
  <c r="CV69" i="1"/>
  <c r="CW69" i="1"/>
  <c r="CX69" i="1"/>
  <c r="W69" i="1" s="1"/>
  <c r="FR69" i="1"/>
  <c r="GL69" i="1"/>
  <c r="GN69" i="1"/>
  <c r="GP69" i="1"/>
  <c r="GV69" i="1"/>
  <c r="HC69" i="1"/>
  <c r="GX69" i="1" s="1"/>
  <c r="C70" i="1"/>
  <c r="D70" i="1"/>
  <c r="P70" i="1"/>
  <c r="Q70" i="1"/>
  <c r="R70" i="1"/>
  <c r="S70" i="1"/>
  <c r="U70" i="1"/>
  <c r="V70" i="1"/>
  <c r="AC70" i="1"/>
  <c r="AE70" i="1"/>
  <c r="AD70" i="1" s="1"/>
  <c r="AF70" i="1"/>
  <c r="AG70" i="1"/>
  <c r="AH70" i="1"/>
  <c r="AI70" i="1"/>
  <c r="AJ70" i="1"/>
  <c r="CP70" i="1"/>
  <c r="O70" i="1" s="1"/>
  <c r="CQ70" i="1"/>
  <c r="CR70" i="1"/>
  <c r="CS70" i="1"/>
  <c r="CT70" i="1"/>
  <c r="CU70" i="1"/>
  <c r="T70" i="1" s="1"/>
  <c r="CV70" i="1"/>
  <c r="CW70" i="1"/>
  <c r="CX70" i="1"/>
  <c r="W70" i="1" s="1"/>
  <c r="CY70" i="1"/>
  <c r="X70" i="1" s="1"/>
  <c r="CZ70" i="1"/>
  <c r="Y70" i="1" s="1"/>
  <c r="FR70" i="1"/>
  <c r="GL70" i="1"/>
  <c r="GN70" i="1"/>
  <c r="GP70" i="1"/>
  <c r="GV70" i="1"/>
  <c r="HC70" i="1"/>
  <c r="GX70" i="1" s="1"/>
  <c r="GM70" i="1" s="1"/>
  <c r="GO70" i="1" s="1"/>
  <c r="B72" i="1"/>
  <c r="B67" i="1" s="1"/>
  <c r="C72" i="1"/>
  <c r="C67" i="1" s="1"/>
  <c r="D72" i="1"/>
  <c r="D67" i="1" s="1"/>
  <c r="F72" i="1"/>
  <c r="F67" i="1" s="1"/>
  <c r="G72" i="1"/>
  <c r="G67" i="1" s="1"/>
  <c r="AG72" i="1"/>
  <c r="AJ72" i="1"/>
  <c r="BX72" i="1"/>
  <c r="BY72" i="1"/>
  <c r="BZ72" i="1"/>
  <c r="CB72" i="1"/>
  <c r="CD72" i="1"/>
  <c r="CG72" i="1"/>
  <c r="CI72" i="1"/>
  <c r="CJ72" i="1"/>
  <c r="CK72" i="1"/>
  <c r="CL72" i="1"/>
  <c r="CM72" i="1"/>
  <c r="D102" i="1"/>
  <c r="E104" i="1"/>
  <c r="Z104" i="1"/>
  <c r="AA104" i="1"/>
  <c r="AM104" i="1"/>
  <c r="AN104" i="1"/>
  <c r="BE104" i="1"/>
  <c r="BF104" i="1"/>
  <c r="BG104" i="1"/>
  <c r="BH104" i="1"/>
  <c r="BI104" i="1"/>
  <c r="BJ104" i="1"/>
  <c r="BK104" i="1"/>
  <c r="BL104" i="1"/>
  <c r="BM104" i="1"/>
  <c r="BN104" i="1"/>
  <c r="BO104" i="1"/>
  <c r="BP104" i="1"/>
  <c r="BQ104" i="1"/>
  <c r="BR104" i="1"/>
  <c r="BS104" i="1"/>
  <c r="BT104" i="1"/>
  <c r="BU104" i="1"/>
  <c r="BV104" i="1"/>
  <c r="BW104" i="1"/>
  <c r="CN104" i="1"/>
  <c r="CO104" i="1"/>
  <c r="CP104" i="1"/>
  <c r="CQ104" i="1"/>
  <c r="CR104" i="1"/>
  <c r="CS104" i="1"/>
  <c r="CT104" i="1"/>
  <c r="CU104" i="1"/>
  <c r="CV104" i="1"/>
  <c r="CW104" i="1"/>
  <c r="CX104" i="1"/>
  <c r="CY104" i="1"/>
  <c r="CZ104" i="1"/>
  <c r="DA104" i="1"/>
  <c r="DB104" i="1"/>
  <c r="DC104" i="1"/>
  <c r="DD104" i="1"/>
  <c r="DE104" i="1"/>
  <c r="DF104" i="1"/>
  <c r="DG104" i="1"/>
  <c r="DH104" i="1"/>
  <c r="DI104" i="1"/>
  <c r="DJ104" i="1"/>
  <c r="DK104" i="1"/>
  <c r="DL104" i="1"/>
  <c r="DM104" i="1"/>
  <c r="DN104" i="1"/>
  <c r="DO104" i="1"/>
  <c r="DP104" i="1"/>
  <c r="DQ104" i="1"/>
  <c r="DR104" i="1"/>
  <c r="DS104" i="1"/>
  <c r="DT104" i="1"/>
  <c r="DU104" i="1"/>
  <c r="DV104" i="1"/>
  <c r="DW104" i="1"/>
  <c r="DX104" i="1"/>
  <c r="DY104" i="1"/>
  <c r="DZ104" i="1"/>
  <c r="EA104" i="1"/>
  <c r="EB104" i="1"/>
  <c r="EC104" i="1"/>
  <c r="ED104" i="1"/>
  <c r="EE104" i="1"/>
  <c r="EF104" i="1"/>
  <c r="EG104" i="1"/>
  <c r="EH104" i="1"/>
  <c r="EI104" i="1"/>
  <c r="EJ104" i="1"/>
  <c r="EK104" i="1"/>
  <c r="EL104" i="1"/>
  <c r="EM104" i="1"/>
  <c r="EN104" i="1"/>
  <c r="EO104" i="1"/>
  <c r="EP104" i="1"/>
  <c r="EQ104" i="1"/>
  <c r="ER104" i="1"/>
  <c r="ES104" i="1"/>
  <c r="ET104" i="1"/>
  <c r="EU104" i="1"/>
  <c r="EV104" i="1"/>
  <c r="EW104" i="1"/>
  <c r="EX104" i="1"/>
  <c r="EY104" i="1"/>
  <c r="EZ104" i="1"/>
  <c r="FA104" i="1"/>
  <c r="FB104" i="1"/>
  <c r="FC104" i="1"/>
  <c r="FD104" i="1"/>
  <c r="FE104" i="1"/>
  <c r="FF104" i="1"/>
  <c r="FG104" i="1"/>
  <c r="FH104" i="1"/>
  <c r="FI104" i="1"/>
  <c r="FJ104" i="1"/>
  <c r="FK104" i="1"/>
  <c r="FL104" i="1"/>
  <c r="FM104" i="1"/>
  <c r="FN104" i="1"/>
  <c r="FO104" i="1"/>
  <c r="FP104" i="1"/>
  <c r="FQ104" i="1"/>
  <c r="FR104" i="1"/>
  <c r="FS104" i="1"/>
  <c r="FT104" i="1"/>
  <c r="FU104" i="1"/>
  <c r="FV104" i="1"/>
  <c r="FW104" i="1"/>
  <c r="FX104" i="1"/>
  <c r="FY104" i="1"/>
  <c r="FZ104" i="1"/>
  <c r="GA104" i="1"/>
  <c r="GB104" i="1"/>
  <c r="GC104" i="1"/>
  <c r="GD104" i="1"/>
  <c r="GE104" i="1"/>
  <c r="GF104" i="1"/>
  <c r="GG104" i="1"/>
  <c r="GH104" i="1"/>
  <c r="GI104" i="1"/>
  <c r="GJ104" i="1"/>
  <c r="GK104" i="1"/>
  <c r="GL104" i="1"/>
  <c r="GM104" i="1"/>
  <c r="GN104" i="1"/>
  <c r="GO104" i="1"/>
  <c r="GP104" i="1"/>
  <c r="GQ104" i="1"/>
  <c r="GR104" i="1"/>
  <c r="GS104" i="1"/>
  <c r="GT104" i="1"/>
  <c r="GU104" i="1"/>
  <c r="GV104" i="1"/>
  <c r="GW104" i="1"/>
  <c r="GX104" i="1"/>
  <c r="C106" i="1"/>
  <c r="D106" i="1"/>
  <c r="I106" i="1"/>
  <c r="K106" i="1"/>
  <c r="AC106" i="1"/>
  <c r="AE106" i="1"/>
  <c r="AD106" i="1" s="1"/>
  <c r="AF106" i="1"/>
  <c r="AG106" i="1"/>
  <c r="AH106" i="1"/>
  <c r="AI106" i="1"/>
  <c r="AJ106" i="1"/>
  <c r="CQ106" i="1"/>
  <c r="CR106" i="1"/>
  <c r="CS106" i="1"/>
  <c r="CT106" i="1"/>
  <c r="CU106" i="1"/>
  <c r="T106" i="1" s="1"/>
  <c r="CV106" i="1"/>
  <c r="CW106" i="1"/>
  <c r="CX106" i="1"/>
  <c r="W106" i="1" s="1"/>
  <c r="FR106" i="1"/>
  <c r="GL106" i="1"/>
  <c r="GN106" i="1"/>
  <c r="GP106" i="1"/>
  <c r="GV106" i="1"/>
  <c r="HC106" i="1"/>
  <c r="GX106" i="1" s="1"/>
  <c r="C107" i="1"/>
  <c r="D107" i="1"/>
  <c r="I107" i="1"/>
  <c r="K107" i="1"/>
  <c r="AC107" i="1"/>
  <c r="AE107" i="1"/>
  <c r="AD107" i="1" s="1"/>
  <c r="AF107" i="1"/>
  <c r="AG107" i="1"/>
  <c r="AH107" i="1"/>
  <c r="AI107" i="1"/>
  <c r="AJ107" i="1"/>
  <c r="CQ107" i="1"/>
  <c r="CR107" i="1"/>
  <c r="CS107" i="1"/>
  <c r="CT107" i="1"/>
  <c r="CU107" i="1"/>
  <c r="T107" i="1" s="1"/>
  <c r="CV107" i="1"/>
  <c r="CW107" i="1"/>
  <c r="CX107" i="1"/>
  <c r="W107" i="1" s="1"/>
  <c r="FR107" i="1"/>
  <c r="GL107" i="1"/>
  <c r="GN107" i="1"/>
  <c r="GP107" i="1"/>
  <c r="GV107" i="1"/>
  <c r="HC107" i="1"/>
  <c r="GX107" i="1" s="1"/>
  <c r="C108" i="1"/>
  <c r="D108" i="1"/>
  <c r="I108" i="1"/>
  <c r="K108" i="1"/>
  <c r="AC108" i="1"/>
  <c r="AE108" i="1"/>
  <c r="AD108" i="1" s="1"/>
  <c r="AF108" i="1"/>
  <c r="AG108" i="1"/>
  <c r="AH108" i="1"/>
  <c r="AI108" i="1"/>
  <c r="AJ108" i="1"/>
  <c r="CQ108" i="1"/>
  <c r="CR108" i="1"/>
  <c r="CS108" i="1"/>
  <c r="CT108" i="1"/>
  <c r="CU108" i="1"/>
  <c r="T108" i="1" s="1"/>
  <c r="CV108" i="1"/>
  <c r="CW108" i="1"/>
  <c r="CX108" i="1"/>
  <c r="W108" i="1" s="1"/>
  <c r="FR108" i="1"/>
  <c r="GL108" i="1"/>
  <c r="GN108" i="1"/>
  <c r="GP108" i="1"/>
  <c r="GV108" i="1"/>
  <c r="HC108" i="1"/>
  <c r="GX108" i="1" s="1"/>
  <c r="C109" i="1"/>
  <c r="D109" i="1"/>
  <c r="P109" i="1"/>
  <c r="Q109" i="1"/>
  <c r="R109" i="1"/>
  <c r="S109" i="1"/>
  <c r="U109" i="1"/>
  <c r="V109" i="1"/>
  <c r="AC109" i="1"/>
  <c r="AE109" i="1"/>
  <c r="AD109" i="1" s="1"/>
  <c r="AF109" i="1"/>
  <c r="AG109" i="1"/>
  <c r="AH109" i="1"/>
  <c r="AI109" i="1"/>
  <c r="AJ109" i="1"/>
  <c r="CP109" i="1"/>
  <c r="O109" i="1" s="1"/>
  <c r="CQ109" i="1"/>
  <c r="CR109" i="1"/>
  <c r="CS109" i="1"/>
  <c r="CT109" i="1"/>
  <c r="CU109" i="1"/>
  <c r="T109" i="1" s="1"/>
  <c r="CV109" i="1"/>
  <c r="CW109" i="1"/>
  <c r="CX109" i="1"/>
  <c r="W109" i="1" s="1"/>
  <c r="CY109" i="1"/>
  <c r="X109" i="1" s="1"/>
  <c r="CZ109" i="1"/>
  <c r="Y109" i="1" s="1"/>
  <c r="FR109" i="1"/>
  <c r="GL109" i="1"/>
  <c r="GN109" i="1"/>
  <c r="GP109" i="1"/>
  <c r="GV109" i="1"/>
  <c r="HC109" i="1"/>
  <c r="GX109" i="1" s="1"/>
  <c r="GM109" i="1" s="1"/>
  <c r="GO109" i="1" s="1"/>
  <c r="C110" i="1"/>
  <c r="D110" i="1"/>
  <c r="I110" i="1"/>
  <c r="K110" i="1"/>
  <c r="AC110" i="1"/>
  <c r="AE110" i="1"/>
  <c r="AD110" i="1" s="1"/>
  <c r="AF110" i="1"/>
  <c r="AG110" i="1"/>
  <c r="AH110" i="1"/>
  <c r="AI110" i="1"/>
  <c r="AJ110" i="1"/>
  <c r="CQ110" i="1"/>
  <c r="CR110" i="1"/>
  <c r="CS110" i="1"/>
  <c r="CT110" i="1"/>
  <c r="CU110" i="1"/>
  <c r="T110" i="1" s="1"/>
  <c r="CV110" i="1"/>
  <c r="CW110" i="1"/>
  <c r="CX110" i="1"/>
  <c r="W110" i="1" s="1"/>
  <c r="FR110" i="1"/>
  <c r="GL110" i="1"/>
  <c r="GN110" i="1"/>
  <c r="GP110" i="1"/>
  <c r="GV110" i="1"/>
  <c r="HC110" i="1"/>
  <c r="GX110" i="1" s="1"/>
  <c r="C111" i="1"/>
  <c r="D111" i="1"/>
  <c r="P111" i="1"/>
  <c r="Q111" i="1"/>
  <c r="R111" i="1"/>
  <c r="S111" i="1"/>
  <c r="U111" i="1"/>
  <c r="V111" i="1"/>
  <c r="AC111" i="1"/>
  <c r="AE111" i="1"/>
  <c r="AD111" i="1" s="1"/>
  <c r="AF111" i="1"/>
  <c r="AG111" i="1"/>
  <c r="AH111" i="1"/>
  <c r="AI111" i="1"/>
  <c r="AJ111" i="1"/>
  <c r="CP111" i="1"/>
  <c r="O111" i="1" s="1"/>
  <c r="CQ111" i="1"/>
  <c r="CR111" i="1"/>
  <c r="CS111" i="1"/>
  <c r="CT111" i="1"/>
  <c r="CU111" i="1"/>
  <c r="T111" i="1" s="1"/>
  <c r="CV111" i="1"/>
  <c r="CW111" i="1"/>
  <c r="CX111" i="1"/>
  <c r="W111" i="1" s="1"/>
  <c r="CY111" i="1"/>
  <c r="X111" i="1" s="1"/>
  <c r="CZ111" i="1"/>
  <c r="Y111" i="1" s="1"/>
  <c r="FR111" i="1"/>
  <c r="GL111" i="1"/>
  <c r="GN111" i="1"/>
  <c r="GP111" i="1"/>
  <c r="GV111" i="1"/>
  <c r="HC111" i="1"/>
  <c r="GX111" i="1" s="1"/>
  <c r="GM111" i="1" s="1"/>
  <c r="GO111" i="1" s="1"/>
  <c r="B113" i="1"/>
  <c r="B104" i="1" s="1"/>
  <c r="C113" i="1"/>
  <c r="C104" i="1" s="1"/>
  <c r="D113" i="1"/>
  <c r="D104" i="1" s="1"/>
  <c r="F113" i="1"/>
  <c r="F104" i="1" s="1"/>
  <c r="G113" i="1"/>
  <c r="G104" i="1" s="1"/>
  <c r="AG113" i="1"/>
  <c r="AJ113" i="1"/>
  <c r="BX113" i="1"/>
  <c r="BY113" i="1"/>
  <c r="BZ113" i="1"/>
  <c r="CB113" i="1"/>
  <c r="CD113" i="1"/>
  <c r="CG113" i="1"/>
  <c r="CI113" i="1"/>
  <c r="CJ113" i="1"/>
  <c r="CK113" i="1"/>
  <c r="CL113" i="1"/>
  <c r="CM113" i="1"/>
  <c r="D143" i="1"/>
  <c r="E145" i="1"/>
  <c r="Z145" i="1"/>
  <c r="AA145" i="1"/>
  <c r="AM145" i="1"/>
  <c r="AN145" i="1"/>
  <c r="BE145" i="1"/>
  <c r="BF145" i="1"/>
  <c r="BG145" i="1"/>
  <c r="BH145" i="1"/>
  <c r="BI145" i="1"/>
  <c r="BJ145" i="1"/>
  <c r="BK145" i="1"/>
  <c r="BL145" i="1"/>
  <c r="BM145" i="1"/>
  <c r="BN145" i="1"/>
  <c r="BO145" i="1"/>
  <c r="BP145" i="1"/>
  <c r="BQ145" i="1"/>
  <c r="BR145" i="1"/>
  <c r="BS145" i="1"/>
  <c r="BT145" i="1"/>
  <c r="BU145" i="1"/>
  <c r="BV145" i="1"/>
  <c r="BW145" i="1"/>
  <c r="CN145" i="1"/>
  <c r="CO145" i="1"/>
  <c r="CP145" i="1"/>
  <c r="CQ145" i="1"/>
  <c r="CR145" i="1"/>
  <c r="CS145" i="1"/>
  <c r="CT145" i="1"/>
  <c r="CU145" i="1"/>
  <c r="CV145" i="1"/>
  <c r="CW145" i="1"/>
  <c r="CX145" i="1"/>
  <c r="CY145" i="1"/>
  <c r="CZ145" i="1"/>
  <c r="DA145" i="1"/>
  <c r="DB145" i="1"/>
  <c r="DC145" i="1"/>
  <c r="DD145" i="1"/>
  <c r="DE145" i="1"/>
  <c r="DF145" i="1"/>
  <c r="DG145" i="1"/>
  <c r="DH145" i="1"/>
  <c r="DI145" i="1"/>
  <c r="DJ145" i="1"/>
  <c r="DK145" i="1"/>
  <c r="DL145" i="1"/>
  <c r="DM145" i="1"/>
  <c r="DN145" i="1"/>
  <c r="DO145" i="1"/>
  <c r="DP145" i="1"/>
  <c r="DQ145" i="1"/>
  <c r="DR145" i="1"/>
  <c r="DS145" i="1"/>
  <c r="DT145" i="1"/>
  <c r="DU145" i="1"/>
  <c r="DV145" i="1"/>
  <c r="DW145" i="1"/>
  <c r="DX145" i="1"/>
  <c r="DY145" i="1"/>
  <c r="DZ145" i="1"/>
  <c r="EA145" i="1"/>
  <c r="EB145" i="1"/>
  <c r="EC145" i="1"/>
  <c r="ED145" i="1"/>
  <c r="EE145" i="1"/>
  <c r="EF145" i="1"/>
  <c r="EG145" i="1"/>
  <c r="EH145" i="1"/>
  <c r="EI145" i="1"/>
  <c r="EJ145" i="1"/>
  <c r="EK145" i="1"/>
  <c r="EL145" i="1"/>
  <c r="EM145" i="1"/>
  <c r="EN145" i="1"/>
  <c r="EO145" i="1"/>
  <c r="EP145" i="1"/>
  <c r="EQ145" i="1"/>
  <c r="ER145" i="1"/>
  <c r="ES145" i="1"/>
  <c r="ET145" i="1"/>
  <c r="EU145" i="1"/>
  <c r="EV145" i="1"/>
  <c r="EW145" i="1"/>
  <c r="EX145" i="1"/>
  <c r="EY145" i="1"/>
  <c r="EZ145" i="1"/>
  <c r="FA145" i="1"/>
  <c r="FB145" i="1"/>
  <c r="FC145" i="1"/>
  <c r="FD145" i="1"/>
  <c r="FE145" i="1"/>
  <c r="FF145" i="1"/>
  <c r="FG145" i="1"/>
  <c r="FH145" i="1"/>
  <c r="FI145" i="1"/>
  <c r="FJ145" i="1"/>
  <c r="FK145" i="1"/>
  <c r="FL145" i="1"/>
  <c r="FM145" i="1"/>
  <c r="FN145" i="1"/>
  <c r="FO145" i="1"/>
  <c r="FP145" i="1"/>
  <c r="FQ145" i="1"/>
  <c r="FR145" i="1"/>
  <c r="FS145" i="1"/>
  <c r="FT145" i="1"/>
  <c r="FU145" i="1"/>
  <c r="FV145" i="1"/>
  <c r="FW145" i="1"/>
  <c r="FX145" i="1"/>
  <c r="FY145" i="1"/>
  <c r="FZ145" i="1"/>
  <c r="GA145" i="1"/>
  <c r="GB145" i="1"/>
  <c r="GC145" i="1"/>
  <c r="GD145" i="1"/>
  <c r="GE145" i="1"/>
  <c r="GF145" i="1"/>
  <c r="GG145" i="1"/>
  <c r="GH145" i="1"/>
  <c r="GI145" i="1"/>
  <c r="GJ145" i="1"/>
  <c r="GK145" i="1"/>
  <c r="GL145" i="1"/>
  <c r="GM145" i="1"/>
  <c r="GN145" i="1"/>
  <c r="GO145" i="1"/>
  <c r="GP145" i="1"/>
  <c r="GQ145" i="1"/>
  <c r="GR145" i="1"/>
  <c r="GS145" i="1"/>
  <c r="GT145" i="1"/>
  <c r="GU145" i="1"/>
  <c r="GV145" i="1"/>
  <c r="GW145" i="1"/>
  <c r="GX145" i="1"/>
  <c r="I147" i="1"/>
  <c r="K147" i="1"/>
  <c r="AC147" i="1"/>
  <c r="AE147" i="1"/>
  <c r="AD147" i="1" s="1"/>
  <c r="AF147" i="1"/>
  <c r="AG147" i="1"/>
  <c r="AH147" i="1"/>
  <c r="AI147" i="1"/>
  <c r="AJ147" i="1"/>
  <c r="CQ147" i="1"/>
  <c r="P147" i="1" s="1"/>
  <c r="CR147" i="1"/>
  <c r="Q147" i="1" s="1"/>
  <c r="CS147" i="1"/>
  <c r="R147" i="1" s="1"/>
  <c r="CT147" i="1"/>
  <c r="S147" i="1" s="1"/>
  <c r="CU147" i="1"/>
  <c r="T147" i="1" s="1"/>
  <c r="CV147" i="1"/>
  <c r="U147" i="1" s="1"/>
  <c r="CW147" i="1"/>
  <c r="V147" i="1" s="1"/>
  <c r="CX147" i="1"/>
  <c r="W147" i="1" s="1"/>
  <c r="CY147" i="1"/>
  <c r="X147" i="1" s="1"/>
  <c r="CZ147" i="1"/>
  <c r="Y147" i="1" s="1"/>
  <c r="FR147" i="1"/>
  <c r="GL147" i="1"/>
  <c r="GN147" i="1"/>
  <c r="GP147" i="1"/>
  <c r="GV147" i="1"/>
  <c r="HC147" i="1"/>
  <c r="GX147" i="1" s="1"/>
  <c r="AC148" i="1"/>
  <c r="AE148" i="1"/>
  <c r="AD148" i="1" s="1"/>
  <c r="AF148" i="1"/>
  <c r="AG148" i="1"/>
  <c r="AH148" i="1"/>
  <c r="AI148" i="1"/>
  <c r="AJ148" i="1"/>
  <c r="CQ148" i="1"/>
  <c r="P148" i="1" s="1"/>
  <c r="CR148" i="1"/>
  <c r="Q148" i="1" s="1"/>
  <c r="CS148" i="1"/>
  <c r="R148" i="1" s="1"/>
  <c r="CT148" i="1"/>
  <c r="S148" i="1" s="1"/>
  <c r="CU148" i="1"/>
  <c r="T148" i="1" s="1"/>
  <c r="CV148" i="1"/>
  <c r="U148" i="1" s="1"/>
  <c r="CW148" i="1"/>
  <c r="V148" i="1" s="1"/>
  <c r="CX148" i="1"/>
  <c r="W148" i="1" s="1"/>
  <c r="CY148" i="1"/>
  <c r="X148" i="1" s="1"/>
  <c r="CZ148" i="1"/>
  <c r="Y148" i="1" s="1"/>
  <c r="FR148" i="1"/>
  <c r="GL148" i="1"/>
  <c r="GN148" i="1"/>
  <c r="GP148" i="1"/>
  <c r="GV148" i="1"/>
  <c r="HC148" i="1"/>
  <c r="GX148" i="1" s="1"/>
  <c r="AC149" i="1"/>
  <c r="AE149" i="1"/>
  <c r="AD149" i="1" s="1"/>
  <c r="AF149" i="1"/>
  <c r="AG149" i="1"/>
  <c r="AH149" i="1"/>
  <c r="AI149" i="1"/>
  <c r="AJ149" i="1"/>
  <c r="CQ149" i="1"/>
  <c r="P149" i="1" s="1"/>
  <c r="CR149" i="1"/>
  <c r="Q149" i="1" s="1"/>
  <c r="CS149" i="1"/>
  <c r="R149" i="1" s="1"/>
  <c r="CT149" i="1"/>
  <c r="S149" i="1" s="1"/>
  <c r="CU149" i="1"/>
  <c r="T149" i="1" s="1"/>
  <c r="CV149" i="1"/>
  <c r="U149" i="1" s="1"/>
  <c r="CW149" i="1"/>
  <c r="V149" i="1" s="1"/>
  <c r="CX149" i="1"/>
  <c r="W149" i="1" s="1"/>
  <c r="CY149" i="1"/>
  <c r="X149" i="1" s="1"/>
  <c r="CZ149" i="1"/>
  <c r="Y149" i="1" s="1"/>
  <c r="FR149" i="1"/>
  <c r="GL149" i="1"/>
  <c r="GO149" i="1"/>
  <c r="GP149" i="1"/>
  <c r="GV149" i="1"/>
  <c r="HC149" i="1"/>
  <c r="GX149" i="1" s="1"/>
  <c r="AC150" i="1"/>
  <c r="AE150" i="1"/>
  <c r="AD150" i="1" s="1"/>
  <c r="AF150" i="1"/>
  <c r="AG150" i="1"/>
  <c r="AH150" i="1"/>
  <c r="AI150" i="1"/>
  <c r="AJ150" i="1"/>
  <c r="CQ150" i="1"/>
  <c r="P150" i="1" s="1"/>
  <c r="CR150" i="1"/>
  <c r="Q150" i="1" s="1"/>
  <c r="CS150" i="1"/>
  <c r="R150" i="1" s="1"/>
  <c r="CT150" i="1"/>
  <c r="S150" i="1" s="1"/>
  <c r="CU150" i="1"/>
  <c r="T150" i="1" s="1"/>
  <c r="CV150" i="1"/>
  <c r="U150" i="1" s="1"/>
  <c r="CW150" i="1"/>
  <c r="V150" i="1" s="1"/>
  <c r="CX150" i="1"/>
  <c r="W150" i="1" s="1"/>
  <c r="CY150" i="1"/>
  <c r="X150" i="1" s="1"/>
  <c r="CZ150" i="1"/>
  <c r="Y150" i="1" s="1"/>
  <c r="FR150" i="1"/>
  <c r="GL150" i="1"/>
  <c r="GN150" i="1"/>
  <c r="GP150" i="1"/>
  <c r="GV150" i="1"/>
  <c r="HC150" i="1"/>
  <c r="GX150" i="1" s="1"/>
  <c r="I151" i="1"/>
  <c r="K151" i="1"/>
  <c r="AC151" i="1"/>
  <c r="AE151" i="1"/>
  <c r="AD151" i="1" s="1"/>
  <c r="AF151" i="1"/>
  <c r="AG151" i="1"/>
  <c r="AH151" i="1"/>
  <c r="AI151" i="1"/>
  <c r="AJ151" i="1"/>
  <c r="CQ151" i="1"/>
  <c r="P151" i="1" s="1"/>
  <c r="CR151" i="1"/>
  <c r="Q151" i="1" s="1"/>
  <c r="CS151" i="1"/>
  <c r="R151" i="1" s="1"/>
  <c r="CT151" i="1"/>
  <c r="S151" i="1" s="1"/>
  <c r="CU151" i="1"/>
  <c r="T151" i="1" s="1"/>
  <c r="CV151" i="1"/>
  <c r="U151" i="1" s="1"/>
  <c r="CW151" i="1"/>
  <c r="V151" i="1" s="1"/>
  <c r="CX151" i="1"/>
  <c r="W151" i="1" s="1"/>
  <c r="CY151" i="1"/>
  <c r="X151" i="1" s="1"/>
  <c r="CZ151" i="1"/>
  <c r="Y151" i="1" s="1"/>
  <c r="FR151" i="1"/>
  <c r="GL151" i="1"/>
  <c r="GN151" i="1"/>
  <c r="GP151" i="1"/>
  <c r="GV151" i="1"/>
  <c r="HC151" i="1"/>
  <c r="GX151" i="1" s="1"/>
  <c r="B153" i="1"/>
  <c r="B145" i="1" s="1"/>
  <c r="C153" i="1"/>
  <c r="C145" i="1" s="1"/>
  <c r="D153" i="1"/>
  <c r="D145" i="1" s="1"/>
  <c r="F153" i="1"/>
  <c r="F145" i="1" s="1"/>
  <c r="G153" i="1"/>
  <c r="G145" i="1" s="1"/>
  <c r="AC153" i="1"/>
  <c r="AD153" i="1"/>
  <c r="AE153" i="1"/>
  <c r="AF153" i="1"/>
  <c r="AG153" i="1"/>
  <c r="AH153" i="1"/>
  <c r="AI153" i="1"/>
  <c r="AJ153" i="1"/>
  <c r="AK153" i="1"/>
  <c r="AL153" i="1"/>
  <c r="BX153" i="1"/>
  <c r="BY153" i="1"/>
  <c r="BZ153" i="1"/>
  <c r="CD153" i="1"/>
  <c r="CE153" i="1"/>
  <c r="CF153" i="1"/>
  <c r="CG153" i="1"/>
  <c r="CH153" i="1"/>
  <c r="CI153" i="1"/>
  <c r="CJ153" i="1"/>
  <c r="CK153" i="1"/>
  <c r="CL153" i="1"/>
  <c r="CM153" i="1"/>
  <c r="D183" i="1"/>
  <c r="E185" i="1"/>
  <c r="Z185" i="1"/>
  <c r="AA185" i="1"/>
  <c r="AM185" i="1"/>
  <c r="AN185" i="1"/>
  <c r="BE185" i="1"/>
  <c r="BF185" i="1"/>
  <c r="BG185" i="1"/>
  <c r="BH185" i="1"/>
  <c r="BI185" i="1"/>
  <c r="BJ185" i="1"/>
  <c r="BK185" i="1"/>
  <c r="BL185" i="1"/>
  <c r="BM185" i="1"/>
  <c r="BN185" i="1"/>
  <c r="BO185" i="1"/>
  <c r="BP185" i="1"/>
  <c r="BQ185" i="1"/>
  <c r="BR185" i="1"/>
  <c r="BS185" i="1"/>
  <c r="BT185" i="1"/>
  <c r="BU185" i="1"/>
  <c r="BV185" i="1"/>
  <c r="BW185" i="1"/>
  <c r="CN185" i="1"/>
  <c r="CO185" i="1"/>
  <c r="CP185" i="1"/>
  <c r="CQ185" i="1"/>
  <c r="CR185" i="1"/>
  <c r="CS185" i="1"/>
  <c r="CT185" i="1"/>
  <c r="CU185" i="1"/>
  <c r="CV185" i="1"/>
  <c r="CW185" i="1"/>
  <c r="CX185" i="1"/>
  <c r="CY185" i="1"/>
  <c r="CZ185" i="1"/>
  <c r="DA185" i="1"/>
  <c r="DB185" i="1"/>
  <c r="DC185" i="1"/>
  <c r="DD185" i="1"/>
  <c r="DE185" i="1"/>
  <c r="DF185" i="1"/>
  <c r="DG185" i="1"/>
  <c r="DH185" i="1"/>
  <c r="DI185" i="1"/>
  <c r="DJ185" i="1"/>
  <c r="DK185" i="1"/>
  <c r="DL185" i="1"/>
  <c r="DM185" i="1"/>
  <c r="DN185" i="1"/>
  <c r="DO185" i="1"/>
  <c r="DP185" i="1"/>
  <c r="DQ185" i="1"/>
  <c r="DR185" i="1"/>
  <c r="DS185" i="1"/>
  <c r="DT185" i="1"/>
  <c r="DU185" i="1"/>
  <c r="DV185" i="1"/>
  <c r="DW185" i="1"/>
  <c r="DX185" i="1"/>
  <c r="DY185" i="1"/>
  <c r="DZ185" i="1"/>
  <c r="EA185" i="1"/>
  <c r="EB185" i="1"/>
  <c r="EC185" i="1"/>
  <c r="ED185" i="1"/>
  <c r="EE185" i="1"/>
  <c r="EF185" i="1"/>
  <c r="EG185" i="1"/>
  <c r="EH185" i="1"/>
  <c r="EI185" i="1"/>
  <c r="EJ185" i="1"/>
  <c r="EK185" i="1"/>
  <c r="EL185" i="1"/>
  <c r="EM185" i="1"/>
  <c r="EN185" i="1"/>
  <c r="EO185" i="1"/>
  <c r="EP185" i="1"/>
  <c r="EQ185" i="1"/>
  <c r="ER185" i="1"/>
  <c r="ES185" i="1"/>
  <c r="ET185" i="1"/>
  <c r="EU185" i="1"/>
  <c r="EV185" i="1"/>
  <c r="EW185" i="1"/>
  <c r="EX185" i="1"/>
  <c r="EY185" i="1"/>
  <c r="EZ185" i="1"/>
  <c r="FA185" i="1"/>
  <c r="FB185" i="1"/>
  <c r="FC185" i="1"/>
  <c r="FD185" i="1"/>
  <c r="FE185" i="1"/>
  <c r="FF185" i="1"/>
  <c r="FG185" i="1"/>
  <c r="FH185" i="1"/>
  <c r="FI185" i="1"/>
  <c r="FJ185" i="1"/>
  <c r="FK185" i="1"/>
  <c r="FL185" i="1"/>
  <c r="FM185" i="1"/>
  <c r="FN185" i="1"/>
  <c r="FO185" i="1"/>
  <c r="FP185" i="1"/>
  <c r="FQ185" i="1"/>
  <c r="FR185" i="1"/>
  <c r="FS185" i="1"/>
  <c r="FT185" i="1"/>
  <c r="FU185" i="1"/>
  <c r="FV185" i="1"/>
  <c r="FW185" i="1"/>
  <c r="FX185" i="1"/>
  <c r="FY185" i="1"/>
  <c r="FZ185" i="1"/>
  <c r="GA185" i="1"/>
  <c r="GB185" i="1"/>
  <c r="GC185" i="1"/>
  <c r="GD185" i="1"/>
  <c r="GE185" i="1"/>
  <c r="GF185" i="1"/>
  <c r="GG185" i="1"/>
  <c r="GH185" i="1"/>
  <c r="GI185" i="1"/>
  <c r="GJ185" i="1"/>
  <c r="GK185" i="1"/>
  <c r="GL185" i="1"/>
  <c r="GM185" i="1"/>
  <c r="GN185" i="1"/>
  <c r="GO185" i="1"/>
  <c r="GP185" i="1"/>
  <c r="GQ185" i="1"/>
  <c r="GR185" i="1"/>
  <c r="GS185" i="1"/>
  <c r="GT185" i="1"/>
  <c r="GU185" i="1"/>
  <c r="GV185" i="1"/>
  <c r="GW185" i="1"/>
  <c r="GX185" i="1"/>
  <c r="C187" i="1"/>
  <c r="D187" i="1"/>
  <c r="P187" i="1"/>
  <c r="Q187" i="1"/>
  <c r="R187" i="1"/>
  <c r="S187" i="1"/>
  <c r="U187" i="1"/>
  <c r="V187" i="1"/>
  <c r="AC187" i="1"/>
  <c r="AE187" i="1"/>
  <c r="AD187" i="1" s="1"/>
  <c r="AF187" i="1"/>
  <c r="AG187" i="1"/>
  <c r="AH187" i="1"/>
  <c r="AI187" i="1"/>
  <c r="AJ187" i="1"/>
  <c r="CP187" i="1"/>
  <c r="O187" i="1" s="1"/>
  <c r="CQ187" i="1"/>
  <c r="CR187" i="1"/>
  <c r="CS187" i="1"/>
  <c r="CT187" i="1"/>
  <c r="CU187" i="1"/>
  <c r="T187" i="1" s="1"/>
  <c r="CV187" i="1"/>
  <c r="CW187" i="1"/>
  <c r="CX187" i="1"/>
  <c r="W187" i="1" s="1"/>
  <c r="CY187" i="1"/>
  <c r="X187" i="1" s="1"/>
  <c r="CZ187" i="1"/>
  <c r="Y187" i="1" s="1"/>
  <c r="FR187" i="1"/>
  <c r="GL187" i="1"/>
  <c r="GN187" i="1"/>
  <c r="GO187" i="1"/>
  <c r="GV187" i="1"/>
  <c r="HC187" i="1"/>
  <c r="GX187" i="1" s="1"/>
  <c r="GM187" i="1" s="1"/>
  <c r="GP187" i="1" s="1"/>
  <c r="C188" i="1"/>
  <c r="D188" i="1"/>
  <c r="P188" i="1"/>
  <c r="Q188" i="1"/>
  <c r="R188" i="1"/>
  <c r="S188" i="1"/>
  <c r="U188" i="1"/>
  <c r="V188" i="1"/>
  <c r="AC188" i="1"/>
  <c r="AE188" i="1"/>
  <c r="AD188" i="1" s="1"/>
  <c r="AF188" i="1"/>
  <c r="AG188" i="1"/>
  <c r="AH188" i="1"/>
  <c r="AI188" i="1"/>
  <c r="AJ188" i="1"/>
  <c r="CP188" i="1"/>
  <c r="O188" i="1" s="1"/>
  <c r="CQ188" i="1"/>
  <c r="CR188" i="1"/>
  <c r="CS188" i="1"/>
  <c r="CT188" i="1"/>
  <c r="CU188" i="1"/>
  <c r="T188" i="1" s="1"/>
  <c r="CV188" i="1"/>
  <c r="CW188" i="1"/>
  <c r="CX188" i="1"/>
  <c r="W188" i="1" s="1"/>
  <c r="CY188" i="1"/>
  <c r="X188" i="1" s="1"/>
  <c r="CZ188" i="1"/>
  <c r="Y188" i="1" s="1"/>
  <c r="FR188" i="1"/>
  <c r="GL188" i="1"/>
  <c r="GN188" i="1"/>
  <c r="GO188" i="1"/>
  <c r="GV188" i="1"/>
  <c r="HC188" i="1"/>
  <c r="GX188" i="1" s="1"/>
  <c r="GM188" i="1" s="1"/>
  <c r="GP188" i="1" s="1"/>
  <c r="C189" i="1"/>
  <c r="D189" i="1"/>
  <c r="P189" i="1"/>
  <c r="Q189" i="1"/>
  <c r="R189" i="1"/>
  <c r="S189" i="1"/>
  <c r="U189" i="1"/>
  <c r="V189" i="1"/>
  <c r="AC189" i="1"/>
  <c r="AE189" i="1"/>
  <c r="AD189" i="1" s="1"/>
  <c r="AF189" i="1"/>
  <c r="AG189" i="1"/>
  <c r="AH189" i="1"/>
  <c r="AI189" i="1"/>
  <c r="AJ189" i="1"/>
  <c r="CP189" i="1"/>
  <c r="O189" i="1" s="1"/>
  <c r="CQ189" i="1"/>
  <c r="CR189" i="1"/>
  <c r="CS189" i="1"/>
  <c r="CT189" i="1"/>
  <c r="CU189" i="1"/>
  <c r="T189" i="1" s="1"/>
  <c r="CV189" i="1"/>
  <c r="CW189" i="1"/>
  <c r="CX189" i="1"/>
  <c r="W189" i="1" s="1"/>
  <c r="CY189" i="1"/>
  <c r="X189" i="1" s="1"/>
  <c r="CZ189" i="1"/>
  <c r="Y189" i="1" s="1"/>
  <c r="FR189" i="1"/>
  <c r="GL189" i="1"/>
  <c r="GN189" i="1"/>
  <c r="GO189" i="1"/>
  <c r="GV189" i="1"/>
  <c r="HC189" i="1"/>
  <c r="GX189" i="1" s="1"/>
  <c r="GM189" i="1" s="1"/>
  <c r="GP189" i="1" s="1"/>
  <c r="C190" i="1"/>
  <c r="D190" i="1"/>
  <c r="I190" i="1"/>
  <c r="K190" i="1"/>
  <c r="V190" i="1"/>
  <c r="AC190" i="1"/>
  <c r="AE190" i="1"/>
  <c r="AD190" i="1" s="1"/>
  <c r="AF190" i="1"/>
  <c r="AG190" i="1"/>
  <c r="AH190" i="1"/>
  <c r="AI190" i="1"/>
  <c r="AJ190" i="1"/>
  <c r="CQ190" i="1"/>
  <c r="CR190" i="1"/>
  <c r="CS190" i="1"/>
  <c r="CT190" i="1"/>
  <c r="CU190" i="1"/>
  <c r="T190" i="1" s="1"/>
  <c r="CV190" i="1"/>
  <c r="CW190" i="1"/>
  <c r="CX190" i="1"/>
  <c r="W190" i="1" s="1"/>
  <c r="FR190" i="1"/>
  <c r="GL190" i="1"/>
  <c r="GN190" i="1"/>
  <c r="GO190" i="1"/>
  <c r="GV190" i="1"/>
  <c r="HC190" i="1"/>
  <c r="GX190" i="1" s="1"/>
  <c r="B192" i="1"/>
  <c r="B185" i="1" s="1"/>
  <c r="C192" i="1"/>
  <c r="C185" i="1" s="1"/>
  <c r="D192" i="1"/>
  <c r="D185" i="1" s="1"/>
  <c r="F192" i="1"/>
  <c r="F185" i="1" s="1"/>
  <c r="G192" i="1"/>
  <c r="G185" i="1" s="1"/>
  <c r="AG192" i="1"/>
  <c r="AI192" i="1"/>
  <c r="AJ192" i="1"/>
  <c r="BX192" i="1"/>
  <c r="BY192" i="1"/>
  <c r="BZ192" i="1"/>
  <c r="CB192" i="1"/>
  <c r="CC192" i="1"/>
  <c r="CG192" i="1"/>
  <c r="CI192" i="1"/>
  <c r="CJ192" i="1"/>
  <c r="CK192" i="1"/>
  <c r="CL192" i="1"/>
  <c r="CM192" i="1"/>
  <c r="B222" i="1"/>
  <c r="B22" i="1" s="1"/>
  <c r="C222" i="1"/>
  <c r="C22" i="1" s="1"/>
  <c r="D222" i="1"/>
  <c r="D22" i="1" s="1"/>
  <c r="F222" i="1"/>
  <c r="F22" i="1" s="1"/>
  <c r="G222" i="1"/>
  <c r="G22" i="1" s="1"/>
  <c r="D255" i="1"/>
  <c r="E257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AN257" i="1"/>
  <c r="BE257" i="1"/>
  <c r="BF257" i="1"/>
  <c r="BG257" i="1"/>
  <c r="BH257" i="1"/>
  <c r="BI257" i="1"/>
  <c r="BJ257" i="1"/>
  <c r="BK257" i="1"/>
  <c r="BL257" i="1"/>
  <c r="BM257" i="1"/>
  <c r="BN257" i="1"/>
  <c r="BO257" i="1"/>
  <c r="BP257" i="1"/>
  <c r="BQ257" i="1"/>
  <c r="BR257" i="1"/>
  <c r="BS257" i="1"/>
  <c r="BT257" i="1"/>
  <c r="BU257" i="1"/>
  <c r="BV257" i="1"/>
  <c r="BW257" i="1"/>
  <c r="BX257" i="1"/>
  <c r="BY257" i="1"/>
  <c r="BZ257" i="1"/>
  <c r="CA257" i="1"/>
  <c r="CB257" i="1"/>
  <c r="CC257" i="1"/>
  <c r="CD257" i="1"/>
  <c r="CE257" i="1"/>
  <c r="CF257" i="1"/>
  <c r="CG257" i="1"/>
  <c r="CH257" i="1"/>
  <c r="CI257" i="1"/>
  <c r="CJ257" i="1"/>
  <c r="CK257" i="1"/>
  <c r="CL257" i="1"/>
  <c r="CM257" i="1"/>
  <c r="CN257" i="1"/>
  <c r="CO257" i="1"/>
  <c r="CP257" i="1"/>
  <c r="CQ257" i="1"/>
  <c r="CR257" i="1"/>
  <c r="CS257" i="1"/>
  <c r="CT257" i="1"/>
  <c r="CU257" i="1"/>
  <c r="CV257" i="1"/>
  <c r="CW257" i="1"/>
  <c r="CX257" i="1"/>
  <c r="CY257" i="1"/>
  <c r="CZ257" i="1"/>
  <c r="DA257" i="1"/>
  <c r="DB257" i="1"/>
  <c r="DC257" i="1"/>
  <c r="DD257" i="1"/>
  <c r="DE257" i="1"/>
  <c r="DF257" i="1"/>
  <c r="DG257" i="1"/>
  <c r="DH257" i="1"/>
  <c r="DI257" i="1"/>
  <c r="DJ257" i="1"/>
  <c r="DK257" i="1"/>
  <c r="DL257" i="1"/>
  <c r="DM257" i="1"/>
  <c r="DN257" i="1"/>
  <c r="DO257" i="1"/>
  <c r="DP257" i="1"/>
  <c r="DQ257" i="1"/>
  <c r="DR257" i="1"/>
  <c r="DS257" i="1"/>
  <c r="DT257" i="1"/>
  <c r="DU257" i="1"/>
  <c r="DV257" i="1"/>
  <c r="DW257" i="1"/>
  <c r="DX257" i="1"/>
  <c r="DY257" i="1"/>
  <c r="DZ257" i="1"/>
  <c r="EA257" i="1"/>
  <c r="EB257" i="1"/>
  <c r="EC257" i="1"/>
  <c r="ED257" i="1"/>
  <c r="EE257" i="1"/>
  <c r="EF257" i="1"/>
  <c r="EG257" i="1"/>
  <c r="EH257" i="1"/>
  <c r="EI257" i="1"/>
  <c r="EJ257" i="1"/>
  <c r="EK257" i="1"/>
  <c r="EL257" i="1"/>
  <c r="EM257" i="1"/>
  <c r="EN257" i="1"/>
  <c r="EO257" i="1"/>
  <c r="EP257" i="1"/>
  <c r="EQ257" i="1"/>
  <c r="ER257" i="1"/>
  <c r="ES257" i="1"/>
  <c r="ET257" i="1"/>
  <c r="EU257" i="1"/>
  <c r="EV257" i="1"/>
  <c r="EW257" i="1"/>
  <c r="EX257" i="1"/>
  <c r="EY257" i="1"/>
  <c r="EZ257" i="1"/>
  <c r="FA257" i="1"/>
  <c r="FB257" i="1"/>
  <c r="FC257" i="1"/>
  <c r="FD257" i="1"/>
  <c r="FE257" i="1"/>
  <c r="FF257" i="1"/>
  <c r="FG257" i="1"/>
  <c r="FH257" i="1"/>
  <c r="FI257" i="1"/>
  <c r="FJ257" i="1"/>
  <c r="FK257" i="1"/>
  <c r="FL257" i="1"/>
  <c r="FM257" i="1"/>
  <c r="FN257" i="1"/>
  <c r="FO257" i="1"/>
  <c r="FP257" i="1"/>
  <c r="FQ257" i="1"/>
  <c r="FR257" i="1"/>
  <c r="FS257" i="1"/>
  <c r="FT257" i="1"/>
  <c r="FU257" i="1"/>
  <c r="FV257" i="1"/>
  <c r="FW257" i="1"/>
  <c r="FX257" i="1"/>
  <c r="FY257" i="1"/>
  <c r="FZ257" i="1"/>
  <c r="GA257" i="1"/>
  <c r="GB257" i="1"/>
  <c r="GC257" i="1"/>
  <c r="GD257" i="1"/>
  <c r="GE257" i="1"/>
  <c r="GF257" i="1"/>
  <c r="GG257" i="1"/>
  <c r="GH257" i="1"/>
  <c r="GI257" i="1"/>
  <c r="GJ257" i="1"/>
  <c r="GK257" i="1"/>
  <c r="GL257" i="1"/>
  <c r="GM257" i="1"/>
  <c r="GN257" i="1"/>
  <c r="GO257" i="1"/>
  <c r="GP257" i="1"/>
  <c r="GQ257" i="1"/>
  <c r="GR257" i="1"/>
  <c r="GS257" i="1"/>
  <c r="GT257" i="1"/>
  <c r="GU257" i="1"/>
  <c r="GV257" i="1"/>
  <c r="GW257" i="1"/>
  <c r="GX257" i="1"/>
  <c r="D259" i="1"/>
  <c r="E261" i="1"/>
  <c r="Z261" i="1"/>
  <c r="AA261" i="1"/>
  <c r="AM261" i="1"/>
  <c r="AN261" i="1"/>
  <c r="BE261" i="1"/>
  <c r="BF261" i="1"/>
  <c r="BG261" i="1"/>
  <c r="BH261" i="1"/>
  <c r="BI261" i="1"/>
  <c r="BJ261" i="1"/>
  <c r="BK261" i="1"/>
  <c r="BL261" i="1"/>
  <c r="BM261" i="1"/>
  <c r="BN261" i="1"/>
  <c r="BO261" i="1"/>
  <c r="BP261" i="1"/>
  <c r="BQ261" i="1"/>
  <c r="BR261" i="1"/>
  <c r="BS261" i="1"/>
  <c r="BT261" i="1"/>
  <c r="BU261" i="1"/>
  <c r="BV261" i="1"/>
  <c r="BW261" i="1"/>
  <c r="CN261" i="1"/>
  <c r="CO261" i="1"/>
  <c r="CP261" i="1"/>
  <c r="CQ261" i="1"/>
  <c r="CR261" i="1"/>
  <c r="CS261" i="1"/>
  <c r="CT261" i="1"/>
  <c r="CU261" i="1"/>
  <c r="CV261" i="1"/>
  <c r="CW261" i="1"/>
  <c r="CX261" i="1"/>
  <c r="CY261" i="1"/>
  <c r="CZ261" i="1"/>
  <c r="DA261" i="1"/>
  <c r="DB261" i="1"/>
  <c r="DC261" i="1"/>
  <c r="DD261" i="1"/>
  <c r="DE261" i="1"/>
  <c r="DF261" i="1"/>
  <c r="DG261" i="1"/>
  <c r="DH261" i="1"/>
  <c r="DI261" i="1"/>
  <c r="DJ261" i="1"/>
  <c r="DK261" i="1"/>
  <c r="DL261" i="1"/>
  <c r="DM261" i="1"/>
  <c r="DN261" i="1"/>
  <c r="DO261" i="1"/>
  <c r="DP261" i="1"/>
  <c r="DQ261" i="1"/>
  <c r="DR261" i="1"/>
  <c r="DS261" i="1"/>
  <c r="DT261" i="1"/>
  <c r="DU261" i="1"/>
  <c r="DV261" i="1"/>
  <c r="DW261" i="1"/>
  <c r="DX261" i="1"/>
  <c r="DY261" i="1"/>
  <c r="DZ261" i="1"/>
  <c r="EA261" i="1"/>
  <c r="EB261" i="1"/>
  <c r="EC261" i="1"/>
  <c r="ED261" i="1"/>
  <c r="EE261" i="1"/>
  <c r="EF261" i="1"/>
  <c r="EG261" i="1"/>
  <c r="EH261" i="1"/>
  <c r="EI261" i="1"/>
  <c r="EJ261" i="1"/>
  <c r="EK261" i="1"/>
  <c r="EL261" i="1"/>
  <c r="EM261" i="1"/>
  <c r="EN261" i="1"/>
  <c r="EO261" i="1"/>
  <c r="EP261" i="1"/>
  <c r="EQ261" i="1"/>
  <c r="ER261" i="1"/>
  <c r="ES261" i="1"/>
  <c r="ET261" i="1"/>
  <c r="EU261" i="1"/>
  <c r="EV261" i="1"/>
  <c r="EW261" i="1"/>
  <c r="EX261" i="1"/>
  <c r="EY261" i="1"/>
  <c r="EZ261" i="1"/>
  <c r="FA261" i="1"/>
  <c r="FB261" i="1"/>
  <c r="FC261" i="1"/>
  <c r="FD261" i="1"/>
  <c r="FE261" i="1"/>
  <c r="FF261" i="1"/>
  <c r="FG261" i="1"/>
  <c r="FH261" i="1"/>
  <c r="FI261" i="1"/>
  <c r="FJ261" i="1"/>
  <c r="FK261" i="1"/>
  <c r="FL261" i="1"/>
  <c r="FM261" i="1"/>
  <c r="FN261" i="1"/>
  <c r="FO261" i="1"/>
  <c r="FP261" i="1"/>
  <c r="FQ261" i="1"/>
  <c r="FR261" i="1"/>
  <c r="FS261" i="1"/>
  <c r="FT261" i="1"/>
  <c r="FU261" i="1"/>
  <c r="FV261" i="1"/>
  <c r="FW261" i="1"/>
  <c r="FX261" i="1"/>
  <c r="FY261" i="1"/>
  <c r="FZ261" i="1"/>
  <c r="GA261" i="1"/>
  <c r="GB261" i="1"/>
  <c r="GC261" i="1"/>
  <c r="GD261" i="1"/>
  <c r="GE261" i="1"/>
  <c r="GF261" i="1"/>
  <c r="GG261" i="1"/>
  <c r="GH261" i="1"/>
  <c r="GI261" i="1"/>
  <c r="GJ261" i="1"/>
  <c r="GK261" i="1"/>
  <c r="GL261" i="1"/>
  <c r="GM261" i="1"/>
  <c r="GN261" i="1"/>
  <c r="GO261" i="1"/>
  <c r="GP261" i="1"/>
  <c r="GQ261" i="1"/>
  <c r="GR261" i="1"/>
  <c r="GS261" i="1"/>
  <c r="GT261" i="1"/>
  <c r="GU261" i="1"/>
  <c r="GV261" i="1"/>
  <c r="GW261" i="1"/>
  <c r="GX261" i="1"/>
  <c r="C263" i="1"/>
  <c r="D263" i="1"/>
  <c r="I263" i="1"/>
  <c r="K263" i="1"/>
  <c r="V263" i="1"/>
  <c r="AC263" i="1"/>
  <c r="AE263" i="1"/>
  <c r="AD263" i="1" s="1"/>
  <c r="AF263" i="1"/>
  <c r="AG263" i="1"/>
  <c r="AH263" i="1"/>
  <c r="AI263" i="1"/>
  <c r="AJ263" i="1"/>
  <c r="CQ263" i="1"/>
  <c r="CR263" i="1"/>
  <c r="CS263" i="1"/>
  <c r="CT263" i="1"/>
  <c r="CU263" i="1"/>
  <c r="T263" i="1" s="1"/>
  <c r="CV263" i="1"/>
  <c r="CW263" i="1"/>
  <c r="CX263" i="1"/>
  <c r="W263" i="1" s="1"/>
  <c r="FR263" i="1"/>
  <c r="GL263" i="1"/>
  <c r="GO263" i="1"/>
  <c r="GP263" i="1"/>
  <c r="GV263" i="1"/>
  <c r="HC263" i="1"/>
  <c r="GX263" i="1" s="1"/>
  <c r="C264" i="1"/>
  <c r="D264" i="1"/>
  <c r="I264" i="1"/>
  <c r="K264" i="1"/>
  <c r="V264" i="1"/>
  <c r="AC264" i="1"/>
  <c r="AE264" i="1"/>
  <c r="AD264" i="1" s="1"/>
  <c r="AF264" i="1"/>
  <c r="AG264" i="1"/>
  <c r="AH264" i="1"/>
  <c r="AI264" i="1"/>
  <c r="AJ264" i="1"/>
  <c r="CQ264" i="1"/>
  <c r="CR264" i="1"/>
  <c r="CS264" i="1"/>
  <c r="CT264" i="1"/>
  <c r="CU264" i="1"/>
  <c r="T264" i="1" s="1"/>
  <c r="CV264" i="1"/>
  <c r="CW264" i="1"/>
  <c r="CX264" i="1"/>
  <c r="W264" i="1" s="1"/>
  <c r="FR264" i="1"/>
  <c r="GL264" i="1"/>
  <c r="GO264" i="1"/>
  <c r="GP264" i="1"/>
  <c r="GV264" i="1"/>
  <c r="HC264" i="1"/>
  <c r="GX264" i="1" s="1"/>
  <c r="C265" i="1"/>
  <c r="D265" i="1"/>
  <c r="I265" i="1"/>
  <c r="K265" i="1"/>
  <c r="V265" i="1"/>
  <c r="AC265" i="1"/>
  <c r="AE265" i="1"/>
  <c r="AD265" i="1" s="1"/>
  <c r="AF265" i="1"/>
  <c r="AG265" i="1"/>
  <c r="AH265" i="1"/>
  <c r="AI265" i="1"/>
  <c r="AJ265" i="1"/>
  <c r="CQ265" i="1"/>
  <c r="CR265" i="1"/>
  <c r="CS265" i="1"/>
  <c r="CT265" i="1"/>
  <c r="CU265" i="1"/>
  <c r="T265" i="1" s="1"/>
  <c r="CV265" i="1"/>
  <c r="CW265" i="1"/>
  <c r="CX265" i="1"/>
  <c r="W265" i="1" s="1"/>
  <c r="FR265" i="1"/>
  <c r="GL265" i="1"/>
  <c r="GO265" i="1"/>
  <c r="GP265" i="1"/>
  <c r="GV265" i="1"/>
  <c r="HC265" i="1"/>
  <c r="GX265" i="1" s="1"/>
  <c r="I266" i="1"/>
  <c r="AC266" i="1"/>
  <c r="AE266" i="1"/>
  <c r="AD266" i="1" s="1"/>
  <c r="AF266" i="1"/>
  <c r="AG266" i="1"/>
  <c r="AH266" i="1"/>
  <c r="AI266" i="1"/>
  <c r="AJ266" i="1"/>
  <c r="CQ266" i="1"/>
  <c r="P266" i="1" s="1"/>
  <c r="CR266" i="1"/>
  <c r="Q266" i="1" s="1"/>
  <c r="CS266" i="1"/>
  <c r="R266" i="1" s="1"/>
  <c r="CT266" i="1"/>
  <c r="S266" i="1" s="1"/>
  <c r="CU266" i="1"/>
  <c r="T266" i="1" s="1"/>
  <c r="CV266" i="1"/>
  <c r="U266" i="1" s="1"/>
  <c r="CW266" i="1"/>
  <c r="V266" i="1" s="1"/>
  <c r="CX266" i="1"/>
  <c r="W266" i="1" s="1"/>
  <c r="CY266" i="1"/>
  <c r="X266" i="1" s="1"/>
  <c r="CZ266" i="1"/>
  <c r="Y266" i="1" s="1"/>
  <c r="FR266" i="1"/>
  <c r="GL266" i="1"/>
  <c r="GO266" i="1"/>
  <c r="GP266" i="1"/>
  <c r="GV266" i="1"/>
  <c r="HC266" i="1"/>
  <c r="GX266" i="1" s="1"/>
  <c r="C267" i="1"/>
  <c r="D267" i="1"/>
  <c r="I267" i="1"/>
  <c r="K267" i="1"/>
  <c r="AC267" i="1"/>
  <c r="AE267" i="1"/>
  <c r="AD267" i="1" s="1"/>
  <c r="AF267" i="1"/>
  <c r="AG267" i="1"/>
  <c r="AH267" i="1"/>
  <c r="AI267" i="1"/>
  <c r="AJ267" i="1"/>
  <c r="CQ267" i="1"/>
  <c r="CR267" i="1"/>
  <c r="CS267" i="1"/>
  <c r="CT267" i="1"/>
  <c r="CU267" i="1"/>
  <c r="T267" i="1" s="1"/>
  <c r="CV267" i="1"/>
  <c r="CW267" i="1"/>
  <c r="CX267" i="1"/>
  <c r="W267" i="1" s="1"/>
  <c r="FR267" i="1"/>
  <c r="GL267" i="1"/>
  <c r="GO267" i="1"/>
  <c r="GP267" i="1"/>
  <c r="GV267" i="1"/>
  <c r="HC267" i="1"/>
  <c r="GX267" i="1" s="1"/>
  <c r="I268" i="1"/>
  <c r="AC268" i="1"/>
  <c r="AE268" i="1"/>
  <c r="AD268" i="1" s="1"/>
  <c r="AF268" i="1"/>
  <c r="AG268" i="1"/>
  <c r="AH268" i="1"/>
  <c r="AI268" i="1"/>
  <c r="AJ268" i="1"/>
  <c r="CQ268" i="1"/>
  <c r="P268" i="1" s="1"/>
  <c r="CR268" i="1"/>
  <c r="Q268" i="1" s="1"/>
  <c r="CS268" i="1"/>
  <c r="R268" i="1" s="1"/>
  <c r="CT268" i="1"/>
  <c r="S268" i="1" s="1"/>
  <c r="CU268" i="1"/>
  <c r="T268" i="1" s="1"/>
  <c r="CV268" i="1"/>
  <c r="U268" i="1" s="1"/>
  <c r="CW268" i="1"/>
  <c r="V268" i="1" s="1"/>
  <c r="CX268" i="1"/>
  <c r="W268" i="1" s="1"/>
  <c r="CY268" i="1"/>
  <c r="X268" i="1" s="1"/>
  <c r="CZ268" i="1"/>
  <c r="Y268" i="1" s="1"/>
  <c r="FR268" i="1"/>
  <c r="GL268" i="1"/>
  <c r="GO268" i="1"/>
  <c r="GP268" i="1"/>
  <c r="GV268" i="1"/>
  <c r="HC268" i="1"/>
  <c r="GX268" i="1" s="1"/>
  <c r="B270" i="1"/>
  <c r="B261" i="1" s="1"/>
  <c r="C270" i="1"/>
  <c r="C261" i="1" s="1"/>
  <c r="D270" i="1"/>
  <c r="D261" i="1" s="1"/>
  <c r="F270" i="1"/>
  <c r="F261" i="1" s="1"/>
  <c r="G270" i="1"/>
  <c r="G261" i="1" s="1"/>
  <c r="AG270" i="1"/>
  <c r="AJ270" i="1"/>
  <c r="BX270" i="1"/>
  <c r="BY270" i="1"/>
  <c r="BZ270" i="1"/>
  <c r="CC270" i="1"/>
  <c r="CD270" i="1"/>
  <c r="CG270" i="1"/>
  <c r="CI270" i="1"/>
  <c r="CJ270" i="1"/>
  <c r="CK270" i="1"/>
  <c r="CL270" i="1"/>
  <c r="CM270" i="1"/>
  <c r="D300" i="1"/>
  <c r="E302" i="1"/>
  <c r="Z302" i="1"/>
  <c r="AA302" i="1"/>
  <c r="AM302" i="1"/>
  <c r="AN302" i="1"/>
  <c r="BE302" i="1"/>
  <c r="BF302" i="1"/>
  <c r="BG302" i="1"/>
  <c r="BH302" i="1"/>
  <c r="BI302" i="1"/>
  <c r="BJ302" i="1"/>
  <c r="BK302" i="1"/>
  <c r="BL302" i="1"/>
  <c r="BM302" i="1"/>
  <c r="BN302" i="1"/>
  <c r="BO302" i="1"/>
  <c r="BP302" i="1"/>
  <c r="BQ302" i="1"/>
  <c r="BR302" i="1"/>
  <c r="BS302" i="1"/>
  <c r="BT302" i="1"/>
  <c r="BU302" i="1"/>
  <c r="BV302" i="1"/>
  <c r="BW302" i="1"/>
  <c r="CN302" i="1"/>
  <c r="CO302" i="1"/>
  <c r="CP302" i="1"/>
  <c r="CQ302" i="1"/>
  <c r="CR302" i="1"/>
  <c r="CS302" i="1"/>
  <c r="CT302" i="1"/>
  <c r="CU302" i="1"/>
  <c r="CV302" i="1"/>
  <c r="CW302" i="1"/>
  <c r="CX302" i="1"/>
  <c r="CY302" i="1"/>
  <c r="CZ302" i="1"/>
  <c r="DA302" i="1"/>
  <c r="DB302" i="1"/>
  <c r="DC302" i="1"/>
  <c r="DD302" i="1"/>
  <c r="DE302" i="1"/>
  <c r="DF302" i="1"/>
  <c r="DG302" i="1"/>
  <c r="DH302" i="1"/>
  <c r="DI302" i="1"/>
  <c r="DJ302" i="1"/>
  <c r="DK302" i="1"/>
  <c r="DL302" i="1"/>
  <c r="DM302" i="1"/>
  <c r="DN302" i="1"/>
  <c r="DO302" i="1"/>
  <c r="DP302" i="1"/>
  <c r="DQ302" i="1"/>
  <c r="DR302" i="1"/>
  <c r="DS302" i="1"/>
  <c r="DT302" i="1"/>
  <c r="DU302" i="1"/>
  <c r="DV302" i="1"/>
  <c r="DW302" i="1"/>
  <c r="DX302" i="1"/>
  <c r="DY302" i="1"/>
  <c r="DZ302" i="1"/>
  <c r="EA302" i="1"/>
  <c r="EB302" i="1"/>
  <c r="EC302" i="1"/>
  <c r="ED302" i="1"/>
  <c r="EE302" i="1"/>
  <c r="EF302" i="1"/>
  <c r="EG302" i="1"/>
  <c r="EH302" i="1"/>
  <c r="EI302" i="1"/>
  <c r="EJ302" i="1"/>
  <c r="EK302" i="1"/>
  <c r="EL302" i="1"/>
  <c r="EM302" i="1"/>
  <c r="EN302" i="1"/>
  <c r="EO302" i="1"/>
  <c r="EP302" i="1"/>
  <c r="EQ302" i="1"/>
  <c r="ER302" i="1"/>
  <c r="ES302" i="1"/>
  <c r="ET302" i="1"/>
  <c r="EU302" i="1"/>
  <c r="EV302" i="1"/>
  <c r="EW302" i="1"/>
  <c r="EX302" i="1"/>
  <c r="EY302" i="1"/>
  <c r="EZ302" i="1"/>
  <c r="FA302" i="1"/>
  <c r="FB302" i="1"/>
  <c r="FC302" i="1"/>
  <c r="FD302" i="1"/>
  <c r="FE302" i="1"/>
  <c r="FF302" i="1"/>
  <c r="FG302" i="1"/>
  <c r="FH302" i="1"/>
  <c r="FI302" i="1"/>
  <c r="FJ302" i="1"/>
  <c r="FK302" i="1"/>
  <c r="FL302" i="1"/>
  <c r="FM302" i="1"/>
  <c r="FN302" i="1"/>
  <c r="FO302" i="1"/>
  <c r="FP302" i="1"/>
  <c r="FQ302" i="1"/>
  <c r="FR302" i="1"/>
  <c r="FS302" i="1"/>
  <c r="FT302" i="1"/>
  <c r="FU302" i="1"/>
  <c r="FV302" i="1"/>
  <c r="FW302" i="1"/>
  <c r="FX302" i="1"/>
  <c r="FY302" i="1"/>
  <c r="FZ302" i="1"/>
  <c r="GA302" i="1"/>
  <c r="GB302" i="1"/>
  <c r="GC302" i="1"/>
  <c r="GD302" i="1"/>
  <c r="GE302" i="1"/>
  <c r="GF302" i="1"/>
  <c r="GG302" i="1"/>
  <c r="GH302" i="1"/>
  <c r="GI302" i="1"/>
  <c r="GJ302" i="1"/>
  <c r="GK302" i="1"/>
  <c r="GL302" i="1"/>
  <c r="GM302" i="1"/>
  <c r="GN302" i="1"/>
  <c r="GO302" i="1"/>
  <c r="GP302" i="1"/>
  <c r="GQ302" i="1"/>
  <c r="GR302" i="1"/>
  <c r="GS302" i="1"/>
  <c r="GT302" i="1"/>
  <c r="GU302" i="1"/>
  <c r="GV302" i="1"/>
  <c r="GW302" i="1"/>
  <c r="GX302" i="1"/>
  <c r="C304" i="1"/>
  <c r="D304" i="1"/>
  <c r="I304" i="1"/>
  <c r="K304" i="1"/>
  <c r="AC304" i="1"/>
  <c r="AE304" i="1"/>
  <c r="AD304" i="1" s="1"/>
  <c r="AF304" i="1"/>
  <c r="AG304" i="1"/>
  <c r="AH304" i="1"/>
  <c r="AI304" i="1"/>
  <c r="AJ304" i="1"/>
  <c r="CQ304" i="1"/>
  <c r="CR304" i="1"/>
  <c r="CS304" i="1"/>
  <c r="CT304" i="1"/>
  <c r="CU304" i="1"/>
  <c r="T304" i="1" s="1"/>
  <c r="CV304" i="1"/>
  <c r="CW304" i="1"/>
  <c r="CX304" i="1"/>
  <c r="W304" i="1" s="1"/>
  <c r="FR304" i="1"/>
  <c r="GL304" i="1"/>
  <c r="GN304" i="1"/>
  <c r="GP304" i="1"/>
  <c r="GV304" i="1"/>
  <c r="HC304" i="1"/>
  <c r="GX304" i="1" s="1"/>
  <c r="C305" i="1"/>
  <c r="D305" i="1"/>
  <c r="I305" i="1"/>
  <c r="K305" i="1"/>
  <c r="AC305" i="1"/>
  <c r="AE305" i="1"/>
  <c r="AD305" i="1" s="1"/>
  <c r="AF305" i="1"/>
  <c r="AG305" i="1"/>
  <c r="AH305" i="1"/>
  <c r="AI305" i="1"/>
  <c r="AJ305" i="1"/>
  <c r="CQ305" i="1"/>
  <c r="CR305" i="1"/>
  <c r="CS305" i="1"/>
  <c r="CT305" i="1"/>
  <c r="CU305" i="1"/>
  <c r="T305" i="1" s="1"/>
  <c r="CV305" i="1"/>
  <c r="CW305" i="1"/>
  <c r="CX305" i="1"/>
  <c r="W305" i="1" s="1"/>
  <c r="FR305" i="1"/>
  <c r="GL305" i="1"/>
  <c r="GN305" i="1"/>
  <c r="GP305" i="1"/>
  <c r="GV305" i="1"/>
  <c r="HC305" i="1"/>
  <c r="GX305" i="1" s="1"/>
  <c r="C306" i="1"/>
  <c r="D306" i="1"/>
  <c r="P306" i="1"/>
  <c r="Q306" i="1"/>
  <c r="R306" i="1"/>
  <c r="S306" i="1"/>
  <c r="U306" i="1"/>
  <c r="G197" i="7" s="1"/>
  <c r="V306" i="1"/>
  <c r="G201" i="7" s="1"/>
  <c r="AC306" i="1"/>
  <c r="AE306" i="1"/>
  <c r="AD306" i="1" s="1"/>
  <c r="AF306" i="1"/>
  <c r="AG306" i="1"/>
  <c r="AH306" i="1"/>
  <c r="AI306" i="1"/>
  <c r="AJ306" i="1"/>
  <c r="CP306" i="1"/>
  <c r="O306" i="1" s="1"/>
  <c r="CQ306" i="1"/>
  <c r="CR306" i="1"/>
  <c r="CS306" i="1"/>
  <c r="CT306" i="1"/>
  <c r="CU306" i="1"/>
  <c r="T306" i="1" s="1"/>
  <c r="CV306" i="1"/>
  <c r="CW306" i="1"/>
  <c r="CX306" i="1"/>
  <c r="W306" i="1" s="1"/>
  <c r="CY306" i="1"/>
  <c r="X306" i="1" s="1"/>
  <c r="AZ210" i="7" s="1"/>
  <c r="L208" i="7" s="1"/>
  <c r="CZ306" i="1"/>
  <c r="Y306" i="1" s="1"/>
  <c r="BA210" i="7" s="1"/>
  <c r="L209" i="7" s="1"/>
  <c r="FR306" i="1"/>
  <c r="GL306" i="1"/>
  <c r="GN306" i="1"/>
  <c r="GP306" i="1"/>
  <c r="GV306" i="1"/>
  <c r="HC306" i="1"/>
  <c r="GX306" i="1" s="1"/>
  <c r="GM306" i="1" s="1"/>
  <c r="GO306" i="1" s="1"/>
  <c r="C307" i="1"/>
  <c r="D307" i="1"/>
  <c r="P307" i="1"/>
  <c r="Q307" i="1"/>
  <c r="R307" i="1"/>
  <c r="S307" i="1"/>
  <c r="U307" i="1"/>
  <c r="G213" i="7" s="1"/>
  <c r="V307" i="1"/>
  <c r="AC307" i="1"/>
  <c r="AE307" i="1"/>
  <c r="AD307" i="1" s="1"/>
  <c r="AF307" i="1"/>
  <c r="AG307" i="1"/>
  <c r="AH307" i="1"/>
  <c r="AI307" i="1"/>
  <c r="AJ307" i="1"/>
  <c r="CP307" i="1"/>
  <c r="O307" i="1" s="1"/>
  <c r="CQ307" i="1"/>
  <c r="CR307" i="1"/>
  <c r="CS307" i="1"/>
  <c r="CT307" i="1"/>
  <c r="CU307" i="1"/>
  <c r="T307" i="1" s="1"/>
  <c r="CV307" i="1"/>
  <c r="CW307" i="1"/>
  <c r="CX307" i="1"/>
  <c r="W307" i="1" s="1"/>
  <c r="CY307" i="1"/>
  <c r="X307" i="1" s="1"/>
  <c r="AZ221" i="7" s="1"/>
  <c r="L219" i="7" s="1"/>
  <c r="CZ307" i="1"/>
  <c r="Y307" i="1" s="1"/>
  <c r="BA221" i="7" s="1"/>
  <c r="L220" i="7" s="1"/>
  <c r="FR307" i="1"/>
  <c r="GL307" i="1"/>
  <c r="GN307" i="1"/>
  <c r="GP307" i="1"/>
  <c r="GV307" i="1"/>
  <c r="HC307" i="1"/>
  <c r="GX307" i="1" s="1"/>
  <c r="GM307" i="1" s="1"/>
  <c r="GO307" i="1" s="1"/>
  <c r="B309" i="1"/>
  <c r="B302" i="1" s="1"/>
  <c r="C309" i="1"/>
  <c r="C302" i="1" s="1"/>
  <c r="D309" i="1"/>
  <c r="D302" i="1" s="1"/>
  <c r="F309" i="1"/>
  <c r="F302" i="1" s="1"/>
  <c r="G309" i="1"/>
  <c r="G302" i="1" s="1"/>
  <c r="AG309" i="1"/>
  <c r="AJ309" i="1"/>
  <c r="BX309" i="1"/>
  <c r="BY309" i="1"/>
  <c r="BZ309" i="1"/>
  <c r="CB309" i="1"/>
  <c r="CD309" i="1"/>
  <c r="CG309" i="1"/>
  <c r="CI309" i="1"/>
  <c r="CJ309" i="1"/>
  <c r="CK309" i="1"/>
  <c r="CL309" i="1"/>
  <c r="CM309" i="1"/>
  <c r="D339" i="1"/>
  <c r="E341" i="1"/>
  <c r="Z341" i="1"/>
  <c r="AA341" i="1"/>
  <c r="AM341" i="1"/>
  <c r="AN341" i="1"/>
  <c r="BE341" i="1"/>
  <c r="BF341" i="1"/>
  <c r="BG341" i="1"/>
  <c r="BH341" i="1"/>
  <c r="BI341" i="1"/>
  <c r="BJ341" i="1"/>
  <c r="BK341" i="1"/>
  <c r="BL341" i="1"/>
  <c r="BM341" i="1"/>
  <c r="BN341" i="1"/>
  <c r="BO341" i="1"/>
  <c r="BP341" i="1"/>
  <c r="BQ341" i="1"/>
  <c r="BR341" i="1"/>
  <c r="BS341" i="1"/>
  <c r="BT341" i="1"/>
  <c r="BU341" i="1"/>
  <c r="BV341" i="1"/>
  <c r="BW341" i="1"/>
  <c r="CN341" i="1"/>
  <c r="CO341" i="1"/>
  <c r="CP341" i="1"/>
  <c r="CQ341" i="1"/>
  <c r="CR341" i="1"/>
  <c r="CS341" i="1"/>
  <c r="CT341" i="1"/>
  <c r="CU341" i="1"/>
  <c r="CV341" i="1"/>
  <c r="CW341" i="1"/>
  <c r="CX341" i="1"/>
  <c r="CY341" i="1"/>
  <c r="CZ341" i="1"/>
  <c r="DA341" i="1"/>
  <c r="DB341" i="1"/>
  <c r="DC341" i="1"/>
  <c r="DD341" i="1"/>
  <c r="DE341" i="1"/>
  <c r="DF341" i="1"/>
  <c r="DG341" i="1"/>
  <c r="DH341" i="1"/>
  <c r="DI341" i="1"/>
  <c r="DJ341" i="1"/>
  <c r="DK341" i="1"/>
  <c r="DL341" i="1"/>
  <c r="DM341" i="1"/>
  <c r="DN341" i="1"/>
  <c r="DO341" i="1"/>
  <c r="DP341" i="1"/>
  <c r="DQ341" i="1"/>
  <c r="DR341" i="1"/>
  <c r="DS341" i="1"/>
  <c r="DT341" i="1"/>
  <c r="DU341" i="1"/>
  <c r="DV341" i="1"/>
  <c r="DW341" i="1"/>
  <c r="DX341" i="1"/>
  <c r="DY341" i="1"/>
  <c r="DZ341" i="1"/>
  <c r="EA341" i="1"/>
  <c r="EB341" i="1"/>
  <c r="EC341" i="1"/>
  <c r="ED341" i="1"/>
  <c r="EE341" i="1"/>
  <c r="EF341" i="1"/>
  <c r="EG341" i="1"/>
  <c r="EH341" i="1"/>
  <c r="EI341" i="1"/>
  <c r="EJ341" i="1"/>
  <c r="EK341" i="1"/>
  <c r="EL341" i="1"/>
  <c r="EM341" i="1"/>
  <c r="EN341" i="1"/>
  <c r="EO341" i="1"/>
  <c r="EP341" i="1"/>
  <c r="EQ341" i="1"/>
  <c r="ER341" i="1"/>
  <c r="ES341" i="1"/>
  <c r="ET341" i="1"/>
  <c r="EU341" i="1"/>
  <c r="EV341" i="1"/>
  <c r="EW341" i="1"/>
  <c r="EX341" i="1"/>
  <c r="EY341" i="1"/>
  <c r="EZ341" i="1"/>
  <c r="FA341" i="1"/>
  <c r="FB341" i="1"/>
  <c r="FC341" i="1"/>
  <c r="FD341" i="1"/>
  <c r="FE341" i="1"/>
  <c r="FF341" i="1"/>
  <c r="FG341" i="1"/>
  <c r="FH341" i="1"/>
  <c r="FI341" i="1"/>
  <c r="FJ341" i="1"/>
  <c r="FK341" i="1"/>
  <c r="FL341" i="1"/>
  <c r="FM341" i="1"/>
  <c r="FN341" i="1"/>
  <c r="FO341" i="1"/>
  <c r="FP341" i="1"/>
  <c r="FQ341" i="1"/>
  <c r="FR341" i="1"/>
  <c r="FS341" i="1"/>
  <c r="FT341" i="1"/>
  <c r="FU341" i="1"/>
  <c r="FV341" i="1"/>
  <c r="FW341" i="1"/>
  <c r="FX341" i="1"/>
  <c r="FY341" i="1"/>
  <c r="FZ341" i="1"/>
  <c r="GA341" i="1"/>
  <c r="GB341" i="1"/>
  <c r="GC341" i="1"/>
  <c r="GD341" i="1"/>
  <c r="GE341" i="1"/>
  <c r="GF341" i="1"/>
  <c r="GG341" i="1"/>
  <c r="GH341" i="1"/>
  <c r="GI341" i="1"/>
  <c r="GJ341" i="1"/>
  <c r="GK341" i="1"/>
  <c r="GL341" i="1"/>
  <c r="GM341" i="1"/>
  <c r="GN341" i="1"/>
  <c r="GO341" i="1"/>
  <c r="GP341" i="1"/>
  <c r="GQ341" i="1"/>
  <c r="GR341" i="1"/>
  <c r="GS341" i="1"/>
  <c r="GT341" i="1"/>
  <c r="GU341" i="1"/>
  <c r="GV341" i="1"/>
  <c r="GW341" i="1"/>
  <c r="GX341" i="1"/>
  <c r="C343" i="1"/>
  <c r="D343" i="1"/>
  <c r="I343" i="1"/>
  <c r="K343" i="1"/>
  <c r="AC343" i="1"/>
  <c r="AE343" i="1"/>
  <c r="AD343" i="1" s="1"/>
  <c r="AF343" i="1"/>
  <c r="AG343" i="1"/>
  <c r="AH343" i="1"/>
  <c r="AI343" i="1"/>
  <c r="AJ343" i="1"/>
  <c r="CQ343" i="1"/>
  <c r="CR343" i="1"/>
  <c r="CS343" i="1"/>
  <c r="CT343" i="1"/>
  <c r="CU343" i="1"/>
  <c r="T343" i="1" s="1"/>
  <c r="CV343" i="1"/>
  <c r="CW343" i="1"/>
  <c r="CX343" i="1"/>
  <c r="W343" i="1" s="1"/>
  <c r="FR343" i="1"/>
  <c r="GL343" i="1"/>
  <c r="GN343" i="1"/>
  <c r="GP343" i="1"/>
  <c r="GV343" i="1"/>
  <c r="HC343" i="1"/>
  <c r="GX343" i="1" s="1"/>
  <c r="C344" i="1"/>
  <c r="D344" i="1"/>
  <c r="I344" i="1"/>
  <c r="K344" i="1"/>
  <c r="AC344" i="1"/>
  <c r="AE344" i="1"/>
  <c r="AD344" i="1" s="1"/>
  <c r="AF344" i="1"/>
  <c r="AG344" i="1"/>
  <c r="AH344" i="1"/>
  <c r="AI344" i="1"/>
  <c r="AJ344" i="1"/>
  <c r="CQ344" i="1"/>
  <c r="CR344" i="1"/>
  <c r="CS344" i="1"/>
  <c r="CT344" i="1"/>
  <c r="CU344" i="1"/>
  <c r="T344" i="1" s="1"/>
  <c r="CV344" i="1"/>
  <c r="CW344" i="1"/>
  <c r="CX344" i="1"/>
  <c r="W344" i="1" s="1"/>
  <c r="FR344" i="1"/>
  <c r="GL344" i="1"/>
  <c r="GN344" i="1"/>
  <c r="GP344" i="1"/>
  <c r="GV344" i="1"/>
  <c r="HC344" i="1"/>
  <c r="GX344" i="1" s="1"/>
  <c r="C345" i="1"/>
  <c r="D345" i="1"/>
  <c r="I345" i="1"/>
  <c r="K345" i="1"/>
  <c r="AC345" i="1"/>
  <c r="AE345" i="1"/>
  <c r="AD345" i="1" s="1"/>
  <c r="AF345" i="1"/>
  <c r="AG345" i="1"/>
  <c r="AH345" i="1"/>
  <c r="AI345" i="1"/>
  <c r="AJ345" i="1"/>
  <c r="CQ345" i="1"/>
  <c r="CR345" i="1"/>
  <c r="CS345" i="1"/>
  <c r="CT345" i="1"/>
  <c r="CU345" i="1"/>
  <c r="T345" i="1" s="1"/>
  <c r="CV345" i="1"/>
  <c r="CW345" i="1"/>
  <c r="CX345" i="1"/>
  <c r="W345" i="1" s="1"/>
  <c r="FR345" i="1"/>
  <c r="GL345" i="1"/>
  <c r="GN345" i="1"/>
  <c r="GP345" i="1"/>
  <c r="GV345" i="1"/>
  <c r="HC345" i="1"/>
  <c r="GX345" i="1" s="1"/>
  <c r="C346" i="1"/>
  <c r="D346" i="1"/>
  <c r="P346" i="1"/>
  <c r="Q346" i="1"/>
  <c r="R346" i="1"/>
  <c r="S346" i="1"/>
  <c r="U346" i="1"/>
  <c r="G326" i="7" s="1"/>
  <c r="V346" i="1"/>
  <c r="AC346" i="1"/>
  <c r="AE346" i="1"/>
  <c r="AD346" i="1" s="1"/>
  <c r="AF346" i="1"/>
  <c r="AG346" i="1"/>
  <c r="AH346" i="1"/>
  <c r="AI346" i="1"/>
  <c r="AJ346" i="1"/>
  <c r="CP346" i="1"/>
  <c r="O346" i="1" s="1"/>
  <c r="CQ346" i="1"/>
  <c r="CR346" i="1"/>
  <c r="CS346" i="1"/>
  <c r="CT346" i="1"/>
  <c r="CU346" i="1"/>
  <c r="T346" i="1" s="1"/>
  <c r="CV346" i="1"/>
  <c r="CW346" i="1"/>
  <c r="CX346" i="1"/>
  <c r="W346" i="1" s="1"/>
  <c r="CY346" i="1"/>
  <c r="X346" i="1" s="1"/>
  <c r="AZ334" i="7" s="1"/>
  <c r="L332" i="7" s="1"/>
  <c r="CZ346" i="1"/>
  <c r="Y346" i="1" s="1"/>
  <c r="BA334" i="7" s="1"/>
  <c r="L333" i="7" s="1"/>
  <c r="FR346" i="1"/>
  <c r="GL346" i="1"/>
  <c r="GN346" i="1"/>
  <c r="GP346" i="1"/>
  <c r="GV346" i="1"/>
  <c r="HC346" i="1"/>
  <c r="GX346" i="1" s="1"/>
  <c r="GM346" i="1" s="1"/>
  <c r="GO346" i="1" s="1"/>
  <c r="C347" i="1"/>
  <c r="D347" i="1"/>
  <c r="P347" i="1"/>
  <c r="Q347" i="1"/>
  <c r="R347" i="1"/>
  <c r="S347" i="1"/>
  <c r="U347" i="1"/>
  <c r="G336" i="7" s="1"/>
  <c r="V347" i="1"/>
  <c r="G340" i="7" s="1"/>
  <c r="AC347" i="1"/>
  <c r="AE347" i="1"/>
  <c r="AD347" i="1" s="1"/>
  <c r="AF347" i="1"/>
  <c r="AG347" i="1"/>
  <c r="AH347" i="1"/>
  <c r="AI347" i="1"/>
  <c r="AJ347" i="1"/>
  <c r="CP347" i="1"/>
  <c r="O347" i="1" s="1"/>
  <c r="CQ347" i="1"/>
  <c r="CR347" i="1"/>
  <c r="CS347" i="1"/>
  <c r="CT347" i="1"/>
  <c r="CU347" i="1"/>
  <c r="T347" i="1" s="1"/>
  <c r="CV347" i="1"/>
  <c r="CW347" i="1"/>
  <c r="CX347" i="1"/>
  <c r="W347" i="1" s="1"/>
  <c r="CY347" i="1"/>
  <c r="X347" i="1" s="1"/>
  <c r="AZ349" i="7" s="1"/>
  <c r="L347" i="7" s="1"/>
  <c r="CZ347" i="1"/>
  <c r="Y347" i="1" s="1"/>
  <c r="BA349" i="7" s="1"/>
  <c r="L348" i="7" s="1"/>
  <c r="FR347" i="1"/>
  <c r="GL347" i="1"/>
  <c r="GN347" i="1"/>
  <c r="GP347" i="1"/>
  <c r="GV347" i="1"/>
  <c r="HC347" i="1"/>
  <c r="GX347" i="1" s="1"/>
  <c r="GM347" i="1" s="1"/>
  <c r="GO347" i="1" s="1"/>
  <c r="C348" i="1"/>
  <c r="D348" i="1"/>
  <c r="I348" i="1"/>
  <c r="K348" i="1"/>
  <c r="AC348" i="1"/>
  <c r="AE348" i="1"/>
  <c r="AD348" i="1" s="1"/>
  <c r="AF348" i="1"/>
  <c r="AG348" i="1"/>
  <c r="AH348" i="1"/>
  <c r="AI348" i="1"/>
  <c r="AJ348" i="1"/>
  <c r="CQ348" i="1"/>
  <c r="CR348" i="1"/>
  <c r="CS348" i="1"/>
  <c r="CT348" i="1"/>
  <c r="CU348" i="1"/>
  <c r="T348" i="1" s="1"/>
  <c r="CV348" i="1"/>
  <c r="CW348" i="1"/>
  <c r="CX348" i="1"/>
  <c r="W348" i="1" s="1"/>
  <c r="FR348" i="1"/>
  <c r="GL348" i="1"/>
  <c r="GN348" i="1"/>
  <c r="GP348" i="1"/>
  <c r="GV348" i="1"/>
  <c r="HC348" i="1"/>
  <c r="GX348" i="1" s="1"/>
  <c r="C349" i="1"/>
  <c r="D349" i="1"/>
  <c r="P349" i="1"/>
  <c r="Q349" i="1"/>
  <c r="R349" i="1"/>
  <c r="S349" i="1"/>
  <c r="U349" i="1"/>
  <c r="G365" i="7" s="1"/>
  <c r="V349" i="1"/>
  <c r="AC349" i="1"/>
  <c r="AE349" i="1"/>
  <c r="AD349" i="1" s="1"/>
  <c r="AF349" i="1"/>
  <c r="AG349" i="1"/>
  <c r="AH349" i="1"/>
  <c r="AI349" i="1"/>
  <c r="AJ349" i="1"/>
  <c r="CP349" i="1"/>
  <c r="O349" i="1" s="1"/>
  <c r="CQ349" i="1"/>
  <c r="CR349" i="1"/>
  <c r="CS349" i="1"/>
  <c r="CT349" i="1"/>
  <c r="CU349" i="1"/>
  <c r="T349" i="1" s="1"/>
  <c r="CV349" i="1"/>
  <c r="CW349" i="1"/>
  <c r="CX349" i="1"/>
  <c r="W349" i="1" s="1"/>
  <c r="CY349" i="1"/>
  <c r="X349" i="1" s="1"/>
  <c r="AZ375" i="7" s="1"/>
  <c r="L373" i="7" s="1"/>
  <c r="CZ349" i="1"/>
  <c r="Y349" i="1" s="1"/>
  <c r="BA375" i="7" s="1"/>
  <c r="L374" i="7" s="1"/>
  <c r="FR349" i="1"/>
  <c r="GL349" i="1"/>
  <c r="GN349" i="1"/>
  <c r="GP349" i="1"/>
  <c r="GV349" i="1"/>
  <c r="HC349" i="1"/>
  <c r="GX349" i="1" s="1"/>
  <c r="GM349" i="1" s="1"/>
  <c r="GO349" i="1" s="1"/>
  <c r="B351" i="1"/>
  <c r="B341" i="1" s="1"/>
  <c r="C351" i="1"/>
  <c r="C341" i="1" s="1"/>
  <c r="D351" i="1"/>
  <c r="D341" i="1" s="1"/>
  <c r="F351" i="1"/>
  <c r="F341" i="1" s="1"/>
  <c r="G351" i="1"/>
  <c r="G341" i="1" s="1"/>
  <c r="AG351" i="1"/>
  <c r="AJ351" i="1"/>
  <c r="BX351" i="1"/>
  <c r="BY351" i="1"/>
  <c r="BZ351" i="1"/>
  <c r="CB351" i="1"/>
  <c r="CD351" i="1"/>
  <c r="CG351" i="1"/>
  <c r="CI351" i="1"/>
  <c r="CJ351" i="1"/>
  <c r="CK351" i="1"/>
  <c r="CL351" i="1"/>
  <c r="CM351" i="1"/>
  <c r="D381" i="1"/>
  <c r="E383" i="1"/>
  <c r="Z383" i="1"/>
  <c r="AA383" i="1"/>
  <c r="AM383" i="1"/>
  <c r="AN383" i="1"/>
  <c r="BE383" i="1"/>
  <c r="BF383" i="1"/>
  <c r="BG383" i="1"/>
  <c r="BH383" i="1"/>
  <c r="BI383" i="1"/>
  <c r="BJ383" i="1"/>
  <c r="BK383" i="1"/>
  <c r="BL383" i="1"/>
  <c r="BM383" i="1"/>
  <c r="BN383" i="1"/>
  <c r="BO383" i="1"/>
  <c r="BP383" i="1"/>
  <c r="BQ383" i="1"/>
  <c r="BR383" i="1"/>
  <c r="BS383" i="1"/>
  <c r="BT383" i="1"/>
  <c r="BU383" i="1"/>
  <c r="BV383" i="1"/>
  <c r="BW383" i="1"/>
  <c r="CN383" i="1"/>
  <c r="CO383" i="1"/>
  <c r="CP383" i="1"/>
  <c r="CQ383" i="1"/>
  <c r="CR383" i="1"/>
  <c r="CS383" i="1"/>
  <c r="CT383" i="1"/>
  <c r="CU383" i="1"/>
  <c r="CV383" i="1"/>
  <c r="CW383" i="1"/>
  <c r="CX383" i="1"/>
  <c r="CY383" i="1"/>
  <c r="CZ383" i="1"/>
  <c r="DA383" i="1"/>
  <c r="DB383" i="1"/>
  <c r="DC383" i="1"/>
  <c r="DD383" i="1"/>
  <c r="DE383" i="1"/>
  <c r="DF383" i="1"/>
  <c r="DG383" i="1"/>
  <c r="DH383" i="1"/>
  <c r="DI383" i="1"/>
  <c r="DJ383" i="1"/>
  <c r="DK383" i="1"/>
  <c r="DL383" i="1"/>
  <c r="DM383" i="1"/>
  <c r="DN383" i="1"/>
  <c r="DO383" i="1"/>
  <c r="DP383" i="1"/>
  <c r="DQ383" i="1"/>
  <c r="DR383" i="1"/>
  <c r="DS383" i="1"/>
  <c r="DT383" i="1"/>
  <c r="DU383" i="1"/>
  <c r="DV383" i="1"/>
  <c r="DW383" i="1"/>
  <c r="DX383" i="1"/>
  <c r="DY383" i="1"/>
  <c r="DZ383" i="1"/>
  <c r="EA383" i="1"/>
  <c r="EB383" i="1"/>
  <c r="EC383" i="1"/>
  <c r="ED383" i="1"/>
  <c r="EE383" i="1"/>
  <c r="EF383" i="1"/>
  <c r="EG383" i="1"/>
  <c r="EH383" i="1"/>
  <c r="EI383" i="1"/>
  <c r="EJ383" i="1"/>
  <c r="EK383" i="1"/>
  <c r="EL383" i="1"/>
  <c r="EM383" i="1"/>
  <c r="EN383" i="1"/>
  <c r="EO383" i="1"/>
  <c r="EP383" i="1"/>
  <c r="EQ383" i="1"/>
  <c r="ER383" i="1"/>
  <c r="ES383" i="1"/>
  <c r="ET383" i="1"/>
  <c r="EU383" i="1"/>
  <c r="EV383" i="1"/>
  <c r="EW383" i="1"/>
  <c r="EX383" i="1"/>
  <c r="EY383" i="1"/>
  <c r="EZ383" i="1"/>
  <c r="FA383" i="1"/>
  <c r="FB383" i="1"/>
  <c r="FC383" i="1"/>
  <c r="FD383" i="1"/>
  <c r="FE383" i="1"/>
  <c r="FF383" i="1"/>
  <c r="FG383" i="1"/>
  <c r="FH383" i="1"/>
  <c r="FI383" i="1"/>
  <c r="FJ383" i="1"/>
  <c r="FK383" i="1"/>
  <c r="FL383" i="1"/>
  <c r="FM383" i="1"/>
  <c r="FN383" i="1"/>
  <c r="FO383" i="1"/>
  <c r="FP383" i="1"/>
  <c r="FQ383" i="1"/>
  <c r="FR383" i="1"/>
  <c r="FS383" i="1"/>
  <c r="FT383" i="1"/>
  <c r="FU383" i="1"/>
  <c r="FV383" i="1"/>
  <c r="FW383" i="1"/>
  <c r="FX383" i="1"/>
  <c r="FY383" i="1"/>
  <c r="FZ383" i="1"/>
  <c r="GA383" i="1"/>
  <c r="GB383" i="1"/>
  <c r="GC383" i="1"/>
  <c r="GD383" i="1"/>
  <c r="GE383" i="1"/>
  <c r="GF383" i="1"/>
  <c r="GG383" i="1"/>
  <c r="GH383" i="1"/>
  <c r="GI383" i="1"/>
  <c r="GJ383" i="1"/>
  <c r="GK383" i="1"/>
  <c r="GL383" i="1"/>
  <c r="GM383" i="1"/>
  <c r="GN383" i="1"/>
  <c r="GO383" i="1"/>
  <c r="GP383" i="1"/>
  <c r="GQ383" i="1"/>
  <c r="GR383" i="1"/>
  <c r="GS383" i="1"/>
  <c r="GT383" i="1"/>
  <c r="GU383" i="1"/>
  <c r="GV383" i="1"/>
  <c r="GW383" i="1"/>
  <c r="GX383" i="1"/>
  <c r="I385" i="1"/>
  <c r="K385" i="1"/>
  <c r="AC385" i="1"/>
  <c r="AE385" i="1"/>
  <c r="AD385" i="1" s="1"/>
  <c r="AF385" i="1"/>
  <c r="AG385" i="1"/>
  <c r="AH385" i="1"/>
  <c r="AI385" i="1"/>
  <c r="AJ385" i="1"/>
  <c r="CQ385" i="1"/>
  <c r="P385" i="1" s="1"/>
  <c r="CR385" i="1"/>
  <c r="Q385" i="1" s="1"/>
  <c r="CS385" i="1"/>
  <c r="R385" i="1" s="1"/>
  <c r="CT385" i="1"/>
  <c r="S385" i="1" s="1"/>
  <c r="CU385" i="1"/>
  <c r="T385" i="1" s="1"/>
  <c r="CV385" i="1"/>
  <c r="U385" i="1" s="1"/>
  <c r="CW385" i="1"/>
  <c r="V385" i="1" s="1"/>
  <c r="CX385" i="1"/>
  <c r="W385" i="1" s="1"/>
  <c r="CY385" i="1"/>
  <c r="X385" i="1" s="1"/>
  <c r="CZ385" i="1"/>
  <c r="Y385" i="1" s="1"/>
  <c r="FR385" i="1"/>
  <c r="GL385" i="1"/>
  <c r="GN385" i="1"/>
  <c r="GP385" i="1"/>
  <c r="GV385" i="1"/>
  <c r="HC385" i="1"/>
  <c r="GX385" i="1" s="1"/>
  <c r="AC386" i="1"/>
  <c r="AE386" i="1"/>
  <c r="AD386" i="1" s="1"/>
  <c r="AF386" i="1"/>
  <c r="AG386" i="1"/>
  <c r="AH386" i="1"/>
  <c r="AI386" i="1"/>
  <c r="AJ386" i="1"/>
  <c r="CQ386" i="1"/>
  <c r="P386" i="1" s="1"/>
  <c r="CR386" i="1"/>
  <c r="Q386" i="1" s="1"/>
  <c r="CS386" i="1"/>
  <c r="R386" i="1" s="1"/>
  <c r="CT386" i="1"/>
  <c r="S386" i="1" s="1"/>
  <c r="CU386" i="1"/>
  <c r="T386" i="1" s="1"/>
  <c r="CV386" i="1"/>
  <c r="U386" i="1" s="1"/>
  <c r="CW386" i="1"/>
  <c r="V386" i="1" s="1"/>
  <c r="CX386" i="1"/>
  <c r="W386" i="1" s="1"/>
  <c r="CY386" i="1"/>
  <c r="X386" i="1" s="1"/>
  <c r="CZ386" i="1"/>
  <c r="Y386" i="1" s="1"/>
  <c r="FR386" i="1"/>
  <c r="GL386" i="1"/>
  <c r="GN386" i="1"/>
  <c r="GP386" i="1"/>
  <c r="GV386" i="1"/>
  <c r="HC386" i="1"/>
  <c r="GX386" i="1" s="1"/>
  <c r="AC387" i="1"/>
  <c r="AE387" i="1"/>
  <c r="AD387" i="1" s="1"/>
  <c r="AF387" i="1"/>
  <c r="AG387" i="1"/>
  <c r="AH387" i="1"/>
  <c r="AI387" i="1"/>
  <c r="AJ387" i="1"/>
  <c r="CQ387" i="1"/>
  <c r="P387" i="1" s="1"/>
  <c r="CR387" i="1"/>
  <c r="Q387" i="1" s="1"/>
  <c r="CS387" i="1"/>
  <c r="R387" i="1" s="1"/>
  <c r="CT387" i="1"/>
  <c r="S387" i="1" s="1"/>
  <c r="CU387" i="1"/>
  <c r="T387" i="1" s="1"/>
  <c r="CV387" i="1"/>
  <c r="U387" i="1" s="1"/>
  <c r="CW387" i="1"/>
  <c r="V387" i="1" s="1"/>
  <c r="CX387" i="1"/>
  <c r="W387" i="1" s="1"/>
  <c r="CY387" i="1"/>
  <c r="X387" i="1" s="1"/>
  <c r="CZ387" i="1"/>
  <c r="Y387" i="1" s="1"/>
  <c r="FR387" i="1"/>
  <c r="GL387" i="1"/>
  <c r="GN387" i="1"/>
  <c r="GP387" i="1"/>
  <c r="GV387" i="1"/>
  <c r="HC387" i="1"/>
  <c r="GX387" i="1" s="1"/>
  <c r="AC388" i="1"/>
  <c r="AE388" i="1"/>
  <c r="AD388" i="1" s="1"/>
  <c r="AF388" i="1"/>
  <c r="AG388" i="1"/>
  <c r="AH388" i="1"/>
  <c r="AI388" i="1"/>
  <c r="AJ388" i="1"/>
  <c r="CQ388" i="1"/>
  <c r="P388" i="1" s="1"/>
  <c r="CR388" i="1"/>
  <c r="Q388" i="1" s="1"/>
  <c r="CS388" i="1"/>
  <c r="R388" i="1" s="1"/>
  <c r="CT388" i="1"/>
  <c r="S388" i="1" s="1"/>
  <c r="CU388" i="1"/>
  <c r="T388" i="1" s="1"/>
  <c r="CV388" i="1"/>
  <c r="U388" i="1" s="1"/>
  <c r="CW388" i="1"/>
  <c r="V388" i="1" s="1"/>
  <c r="CX388" i="1"/>
  <c r="W388" i="1" s="1"/>
  <c r="CY388" i="1"/>
  <c r="X388" i="1" s="1"/>
  <c r="CZ388" i="1"/>
  <c r="Y388" i="1" s="1"/>
  <c r="FR388" i="1"/>
  <c r="GL388" i="1"/>
  <c r="GN388" i="1"/>
  <c r="GP388" i="1"/>
  <c r="GV388" i="1"/>
  <c r="HC388" i="1"/>
  <c r="GX388" i="1" s="1"/>
  <c r="AC389" i="1"/>
  <c r="AE389" i="1"/>
  <c r="AD389" i="1" s="1"/>
  <c r="AF389" i="1"/>
  <c r="AG389" i="1"/>
  <c r="AH389" i="1"/>
  <c r="AI389" i="1"/>
  <c r="AJ389" i="1"/>
  <c r="CQ389" i="1"/>
  <c r="P389" i="1" s="1"/>
  <c r="CR389" i="1"/>
  <c r="Q389" i="1" s="1"/>
  <c r="CS389" i="1"/>
  <c r="R389" i="1" s="1"/>
  <c r="CT389" i="1"/>
  <c r="S389" i="1" s="1"/>
  <c r="CU389" i="1"/>
  <c r="T389" i="1" s="1"/>
  <c r="CV389" i="1"/>
  <c r="U389" i="1" s="1"/>
  <c r="CW389" i="1"/>
  <c r="V389" i="1" s="1"/>
  <c r="CX389" i="1"/>
  <c r="W389" i="1" s="1"/>
  <c r="CY389" i="1"/>
  <c r="X389" i="1" s="1"/>
  <c r="CZ389" i="1"/>
  <c r="Y389" i="1" s="1"/>
  <c r="FR389" i="1"/>
  <c r="GL389" i="1"/>
  <c r="GO389" i="1"/>
  <c r="GP389" i="1"/>
  <c r="GV389" i="1"/>
  <c r="HC389" i="1"/>
  <c r="GX389" i="1" s="1"/>
  <c r="I390" i="1"/>
  <c r="K390" i="1"/>
  <c r="AC390" i="1"/>
  <c r="AE390" i="1"/>
  <c r="AD390" i="1" s="1"/>
  <c r="AF390" i="1"/>
  <c r="AG390" i="1"/>
  <c r="AH390" i="1"/>
  <c r="AI390" i="1"/>
  <c r="AJ390" i="1"/>
  <c r="CQ390" i="1"/>
  <c r="P390" i="1" s="1"/>
  <c r="CR390" i="1"/>
  <c r="Q390" i="1" s="1"/>
  <c r="CS390" i="1"/>
  <c r="R390" i="1" s="1"/>
  <c r="CT390" i="1"/>
  <c r="S390" i="1" s="1"/>
  <c r="CU390" i="1"/>
  <c r="T390" i="1" s="1"/>
  <c r="CV390" i="1"/>
  <c r="U390" i="1" s="1"/>
  <c r="CW390" i="1"/>
  <c r="V390" i="1" s="1"/>
  <c r="CX390" i="1"/>
  <c r="W390" i="1" s="1"/>
  <c r="CY390" i="1"/>
  <c r="X390" i="1" s="1"/>
  <c r="CZ390" i="1"/>
  <c r="Y390" i="1" s="1"/>
  <c r="FR390" i="1"/>
  <c r="GL390" i="1"/>
  <c r="GN390" i="1"/>
  <c r="GP390" i="1"/>
  <c r="GV390" i="1"/>
  <c r="HC390" i="1"/>
  <c r="GX390" i="1" s="1"/>
  <c r="B392" i="1"/>
  <c r="B383" i="1" s="1"/>
  <c r="C392" i="1"/>
  <c r="C383" i="1" s="1"/>
  <c r="D392" i="1"/>
  <c r="D383" i="1" s="1"/>
  <c r="F392" i="1"/>
  <c r="F383" i="1" s="1"/>
  <c r="G392" i="1"/>
  <c r="G383" i="1" s="1"/>
  <c r="AC392" i="1"/>
  <c r="AD392" i="1"/>
  <c r="AE392" i="1"/>
  <c r="AF392" i="1"/>
  <c r="AG392" i="1"/>
  <c r="AH392" i="1"/>
  <c r="AI392" i="1"/>
  <c r="AJ392" i="1"/>
  <c r="AK392" i="1"/>
  <c r="AL392" i="1"/>
  <c r="BX392" i="1"/>
  <c r="BY392" i="1"/>
  <c r="BZ392" i="1"/>
  <c r="CD392" i="1"/>
  <c r="CE392" i="1"/>
  <c r="CF392" i="1"/>
  <c r="CG392" i="1"/>
  <c r="CH392" i="1"/>
  <c r="CI392" i="1"/>
  <c r="CJ392" i="1"/>
  <c r="CK392" i="1"/>
  <c r="CL392" i="1"/>
  <c r="CM392" i="1"/>
  <c r="D422" i="1"/>
  <c r="E424" i="1"/>
  <c r="Z424" i="1"/>
  <c r="AA424" i="1"/>
  <c r="AM424" i="1"/>
  <c r="AN424" i="1"/>
  <c r="BE424" i="1"/>
  <c r="BF424" i="1"/>
  <c r="BG424" i="1"/>
  <c r="BH424" i="1"/>
  <c r="BI424" i="1"/>
  <c r="BJ424" i="1"/>
  <c r="BK424" i="1"/>
  <c r="BL424" i="1"/>
  <c r="BM424" i="1"/>
  <c r="BN424" i="1"/>
  <c r="BO424" i="1"/>
  <c r="BP424" i="1"/>
  <c r="BQ424" i="1"/>
  <c r="BR424" i="1"/>
  <c r="BS424" i="1"/>
  <c r="BT424" i="1"/>
  <c r="BU424" i="1"/>
  <c r="BV424" i="1"/>
  <c r="BW424" i="1"/>
  <c r="CN424" i="1"/>
  <c r="CO424" i="1"/>
  <c r="CP424" i="1"/>
  <c r="CQ424" i="1"/>
  <c r="CR424" i="1"/>
  <c r="CS424" i="1"/>
  <c r="CT424" i="1"/>
  <c r="CU424" i="1"/>
  <c r="CV424" i="1"/>
  <c r="CW424" i="1"/>
  <c r="CX424" i="1"/>
  <c r="CY424" i="1"/>
  <c r="CZ424" i="1"/>
  <c r="DA424" i="1"/>
  <c r="DB424" i="1"/>
  <c r="DC424" i="1"/>
  <c r="DD424" i="1"/>
  <c r="DE424" i="1"/>
  <c r="DF424" i="1"/>
  <c r="DG424" i="1"/>
  <c r="DH424" i="1"/>
  <c r="DI424" i="1"/>
  <c r="DJ424" i="1"/>
  <c r="DK424" i="1"/>
  <c r="DL424" i="1"/>
  <c r="DM424" i="1"/>
  <c r="DN424" i="1"/>
  <c r="DO424" i="1"/>
  <c r="DP424" i="1"/>
  <c r="DQ424" i="1"/>
  <c r="DR424" i="1"/>
  <c r="DS424" i="1"/>
  <c r="DT424" i="1"/>
  <c r="DU424" i="1"/>
  <c r="DV424" i="1"/>
  <c r="DW424" i="1"/>
  <c r="DX424" i="1"/>
  <c r="DY424" i="1"/>
  <c r="DZ424" i="1"/>
  <c r="EA424" i="1"/>
  <c r="EB424" i="1"/>
  <c r="EC424" i="1"/>
  <c r="ED424" i="1"/>
  <c r="EE424" i="1"/>
  <c r="EF424" i="1"/>
  <c r="EG424" i="1"/>
  <c r="EH424" i="1"/>
  <c r="EI424" i="1"/>
  <c r="EJ424" i="1"/>
  <c r="EK424" i="1"/>
  <c r="EL424" i="1"/>
  <c r="EM424" i="1"/>
  <c r="EN424" i="1"/>
  <c r="EO424" i="1"/>
  <c r="EP424" i="1"/>
  <c r="EQ424" i="1"/>
  <c r="ER424" i="1"/>
  <c r="ES424" i="1"/>
  <c r="ET424" i="1"/>
  <c r="EU424" i="1"/>
  <c r="EV424" i="1"/>
  <c r="EW424" i="1"/>
  <c r="EX424" i="1"/>
  <c r="EY424" i="1"/>
  <c r="EZ424" i="1"/>
  <c r="FA424" i="1"/>
  <c r="FB424" i="1"/>
  <c r="FC424" i="1"/>
  <c r="FD424" i="1"/>
  <c r="FE424" i="1"/>
  <c r="FF424" i="1"/>
  <c r="FG424" i="1"/>
  <c r="FH424" i="1"/>
  <c r="FI424" i="1"/>
  <c r="FJ424" i="1"/>
  <c r="FK424" i="1"/>
  <c r="FL424" i="1"/>
  <c r="FM424" i="1"/>
  <c r="FN424" i="1"/>
  <c r="FO424" i="1"/>
  <c r="FP424" i="1"/>
  <c r="FQ424" i="1"/>
  <c r="FR424" i="1"/>
  <c r="FS424" i="1"/>
  <c r="FT424" i="1"/>
  <c r="FU424" i="1"/>
  <c r="FV424" i="1"/>
  <c r="FW424" i="1"/>
  <c r="FX424" i="1"/>
  <c r="FY424" i="1"/>
  <c r="FZ424" i="1"/>
  <c r="GA424" i="1"/>
  <c r="GB424" i="1"/>
  <c r="GC424" i="1"/>
  <c r="GD424" i="1"/>
  <c r="GE424" i="1"/>
  <c r="GF424" i="1"/>
  <c r="GG424" i="1"/>
  <c r="GH424" i="1"/>
  <c r="GI424" i="1"/>
  <c r="GJ424" i="1"/>
  <c r="GK424" i="1"/>
  <c r="GL424" i="1"/>
  <c r="GM424" i="1"/>
  <c r="GN424" i="1"/>
  <c r="GO424" i="1"/>
  <c r="GP424" i="1"/>
  <c r="GQ424" i="1"/>
  <c r="GR424" i="1"/>
  <c r="GS424" i="1"/>
  <c r="GT424" i="1"/>
  <c r="GU424" i="1"/>
  <c r="GV424" i="1"/>
  <c r="GW424" i="1"/>
  <c r="GX424" i="1"/>
  <c r="C426" i="1"/>
  <c r="D426" i="1"/>
  <c r="P426" i="1"/>
  <c r="Q426" i="1"/>
  <c r="R426" i="1"/>
  <c r="S426" i="1"/>
  <c r="U426" i="1"/>
  <c r="G457" i="7" s="1"/>
  <c r="V426" i="1"/>
  <c r="AC426" i="1"/>
  <c r="AE426" i="1"/>
  <c r="AD426" i="1" s="1"/>
  <c r="AF426" i="1"/>
  <c r="AG426" i="1"/>
  <c r="AH426" i="1"/>
  <c r="AI426" i="1"/>
  <c r="AJ426" i="1"/>
  <c r="CP426" i="1"/>
  <c r="O426" i="1" s="1"/>
  <c r="CQ426" i="1"/>
  <c r="CR426" i="1"/>
  <c r="CS426" i="1"/>
  <c r="CT426" i="1"/>
  <c r="CU426" i="1"/>
  <c r="T426" i="1" s="1"/>
  <c r="CV426" i="1"/>
  <c r="CW426" i="1"/>
  <c r="CX426" i="1"/>
  <c r="W426" i="1" s="1"/>
  <c r="CY426" i="1"/>
  <c r="X426" i="1" s="1"/>
  <c r="AZ464" i="7" s="1"/>
  <c r="CZ426" i="1"/>
  <c r="Y426" i="1" s="1"/>
  <c r="BA464" i="7" s="1"/>
  <c r="FR426" i="1"/>
  <c r="GL426" i="1"/>
  <c r="GN426" i="1"/>
  <c r="GO426" i="1"/>
  <c r="GV426" i="1"/>
  <c r="HC426" i="1"/>
  <c r="GX426" i="1" s="1"/>
  <c r="GM426" i="1" s="1"/>
  <c r="GP426" i="1" s="1"/>
  <c r="C427" i="1"/>
  <c r="D427" i="1"/>
  <c r="P427" i="1"/>
  <c r="Q427" i="1"/>
  <c r="R427" i="1"/>
  <c r="S427" i="1"/>
  <c r="U427" i="1"/>
  <c r="G466" i="7" s="1"/>
  <c r="V427" i="1"/>
  <c r="AC427" i="1"/>
  <c r="AE427" i="1"/>
  <c r="AD427" i="1" s="1"/>
  <c r="AF427" i="1"/>
  <c r="AG427" i="1"/>
  <c r="AH427" i="1"/>
  <c r="AI427" i="1"/>
  <c r="AJ427" i="1"/>
  <c r="CP427" i="1"/>
  <c r="O427" i="1" s="1"/>
  <c r="CQ427" i="1"/>
  <c r="CR427" i="1"/>
  <c r="CS427" i="1"/>
  <c r="CT427" i="1"/>
  <c r="CU427" i="1"/>
  <c r="T427" i="1" s="1"/>
  <c r="CV427" i="1"/>
  <c r="CW427" i="1"/>
  <c r="CX427" i="1"/>
  <c r="W427" i="1" s="1"/>
  <c r="CY427" i="1"/>
  <c r="X427" i="1" s="1"/>
  <c r="AZ473" i="7" s="1"/>
  <c r="L471" i="7" s="1"/>
  <c r="CZ427" i="1"/>
  <c r="Y427" i="1" s="1"/>
  <c r="BA473" i="7" s="1"/>
  <c r="L472" i="7" s="1"/>
  <c r="FR427" i="1"/>
  <c r="GL427" i="1"/>
  <c r="GN427" i="1"/>
  <c r="GO427" i="1"/>
  <c r="GV427" i="1"/>
  <c r="HC427" i="1"/>
  <c r="GX427" i="1" s="1"/>
  <c r="GM427" i="1" s="1"/>
  <c r="GP427" i="1" s="1"/>
  <c r="C428" i="1"/>
  <c r="D428" i="1"/>
  <c r="P428" i="1"/>
  <c r="Q428" i="1"/>
  <c r="R428" i="1"/>
  <c r="S428" i="1"/>
  <c r="U428" i="1"/>
  <c r="G475" i="7" s="1"/>
  <c r="V428" i="1"/>
  <c r="AC428" i="1"/>
  <c r="AE428" i="1"/>
  <c r="AD428" i="1" s="1"/>
  <c r="AF428" i="1"/>
  <c r="AG428" i="1"/>
  <c r="AH428" i="1"/>
  <c r="AI428" i="1"/>
  <c r="AJ428" i="1"/>
  <c r="CP428" i="1"/>
  <c r="O428" i="1" s="1"/>
  <c r="CQ428" i="1"/>
  <c r="CR428" i="1"/>
  <c r="CS428" i="1"/>
  <c r="CT428" i="1"/>
  <c r="CU428" i="1"/>
  <c r="T428" i="1" s="1"/>
  <c r="CV428" i="1"/>
  <c r="CW428" i="1"/>
  <c r="CX428" i="1"/>
  <c r="W428" i="1" s="1"/>
  <c r="CY428" i="1"/>
  <c r="X428" i="1" s="1"/>
  <c r="AZ482" i="7" s="1"/>
  <c r="L480" i="7" s="1"/>
  <c r="CZ428" i="1"/>
  <c r="Y428" i="1" s="1"/>
  <c r="BA482" i="7" s="1"/>
  <c r="L481" i="7" s="1"/>
  <c r="FR428" i="1"/>
  <c r="GL428" i="1"/>
  <c r="GN428" i="1"/>
  <c r="GO428" i="1"/>
  <c r="GV428" i="1"/>
  <c r="HC428" i="1"/>
  <c r="GX428" i="1" s="1"/>
  <c r="GM428" i="1" s="1"/>
  <c r="GP428" i="1" s="1"/>
  <c r="B430" i="1"/>
  <c r="B424" i="1" s="1"/>
  <c r="C430" i="1"/>
  <c r="C424" i="1" s="1"/>
  <c r="D430" i="1"/>
  <c r="D424" i="1" s="1"/>
  <c r="F430" i="1"/>
  <c r="F424" i="1" s="1"/>
  <c r="G430" i="1"/>
  <c r="G424" i="1" s="1"/>
  <c r="AB430" i="1"/>
  <c r="AC430" i="1"/>
  <c r="AD430" i="1"/>
  <c r="AE430" i="1"/>
  <c r="AF430" i="1"/>
  <c r="AG430" i="1"/>
  <c r="AH430" i="1"/>
  <c r="AI430" i="1"/>
  <c r="AJ430" i="1"/>
  <c r="AK430" i="1"/>
  <c r="AL430" i="1"/>
  <c r="BX430" i="1"/>
  <c r="BY430" i="1"/>
  <c r="BZ430" i="1"/>
  <c r="CA430" i="1"/>
  <c r="CB430" i="1"/>
  <c r="CC430" i="1"/>
  <c r="CD430" i="1"/>
  <c r="CE430" i="1"/>
  <c r="CF430" i="1"/>
  <c r="CG430" i="1"/>
  <c r="CH430" i="1"/>
  <c r="CI430" i="1"/>
  <c r="CJ430" i="1"/>
  <c r="CK430" i="1"/>
  <c r="CL430" i="1"/>
  <c r="CM430" i="1"/>
  <c r="B460" i="1"/>
  <c r="B257" i="1" s="1"/>
  <c r="C460" i="1"/>
  <c r="C257" i="1" s="1"/>
  <c r="D460" i="1"/>
  <c r="D257" i="1" s="1"/>
  <c r="F460" i="1"/>
  <c r="F257" i="1" s="1"/>
  <c r="G460" i="1"/>
  <c r="G257" i="1" s="1"/>
  <c r="B493" i="1"/>
  <c r="B18" i="1" s="1"/>
  <c r="C493" i="1"/>
  <c r="C18" i="1" s="1"/>
  <c r="D493" i="1"/>
  <c r="D18" i="1" s="1"/>
  <c r="F493" i="1"/>
  <c r="F18" i="1" s="1"/>
  <c r="G493" i="1"/>
  <c r="G18" i="1" s="1"/>
  <c r="F12" i="6"/>
  <c r="G12" i="6"/>
  <c r="CY12" i="6"/>
  <c r="AR64" i="7" l="1"/>
  <c r="L60" i="7"/>
  <c r="AR74" i="7"/>
  <c r="L71" i="7" s="1"/>
  <c r="L70" i="7"/>
  <c r="AR85" i="7"/>
  <c r="L82" i="7" s="1"/>
  <c r="L80" i="7"/>
  <c r="AW81" i="7"/>
  <c r="AN81" i="7"/>
  <c r="AR102" i="7"/>
  <c r="AT102" i="7"/>
  <c r="L91" i="7"/>
  <c r="AW98" i="7"/>
  <c r="AN98" i="7"/>
  <c r="AR163" i="7"/>
  <c r="AT163" i="7"/>
  <c r="L145" i="7"/>
  <c r="L234" i="7"/>
  <c r="L232" i="7" s="1"/>
  <c r="AR194" i="7"/>
  <c r="AT194" i="7"/>
  <c r="L173" i="7"/>
  <c r="AR210" i="7"/>
  <c r="AT210" i="7"/>
  <c r="L200" i="7"/>
  <c r="AR221" i="7"/>
  <c r="L218" i="7" s="1"/>
  <c r="AN221" i="7"/>
  <c r="K221" i="7"/>
  <c r="I221" i="7" s="1"/>
  <c r="L217" i="7"/>
  <c r="AR267" i="7"/>
  <c r="AT267" i="7"/>
  <c r="L259" i="7"/>
  <c r="AR294" i="7"/>
  <c r="AT294" i="7"/>
  <c r="L276" i="7"/>
  <c r="AR324" i="7"/>
  <c r="AT324" i="7"/>
  <c r="L303" i="7"/>
  <c r="AR334" i="7"/>
  <c r="L331" i="7" s="1"/>
  <c r="AN334" i="7"/>
  <c r="K334" i="7"/>
  <c r="I334" i="7" s="1"/>
  <c r="L330" i="7"/>
  <c r="AR349" i="7"/>
  <c r="AT349" i="7"/>
  <c r="L339" i="7"/>
  <c r="AR363" i="7"/>
  <c r="AT363" i="7"/>
  <c r="L354" i="7"/>
  <c r="AR375" i="7"/>
  <c r="L372" i="7" s="1"/>
  <c r="AN375" i="7"/>
  <c r="K375" i="7"/>
  <c r="I375" i="7" s="1"/>
  <c r="L371" i="7"/>
  <c r="AW411" i="7"/>
  <c r="AN411" i="7"/>
  <c r="K411" i="7"/>
  <c r="I411" i="7" s="1"/>
  <c r="L438" i="7"/>
  <c r="L426" i="7"/>
  <c r="AW413" i="7"/>
  <c r="AN413" i="7"/>
  <c r="K413" i="7"/>
  <c r="I413" i="7" s="1"/>
  <c r="AW415" i="7"/>
  <c r="AN415" i="7"/>
  <c r="K415" i="7"/>
  <c r="I415" i="7" s="1"/>
  <c r="AW417" i="7"/>
  <c r="AN417" i="7"/>
  <c r="K417" i="7"/>
  <c r="I417" i="7" s="1"/>
  <c r="AW419" i="7"/>
  <c r="AN419" i="7"/>
  <c r="K419" i="7"/>
  <c r="I419" i="7" s="1"/>
  <c r="AW422" i="7"/>
  <c r="AN422" i="7"/>
  <c r="K422" i="7"/>
  <c r="I422" i="7" s="1"/>
  <c r="AR464" i="7"/>
  <c r="L460" i="7"/>
  <c r="L583" i="7"/>
  <c r="L499" i="7"/>
  <c r="L462" i="7"/>
  <c r="L584" i="7"/>
  <c r="L500" i="7"/>
  <c r="L463" i="7"/>
  <c r="L573" i="7"/>
  <c r="L489" i="7"/>
  <c r="L575" i="7"/>
  <c r="L491" i="7"/>
  <c r="L579" i="7"/>
  <c r="L577" i="7" s="1"/>
  <c r="L495" i="7"/>
  <c r="L493" i="7" s="1"/>
  <c r="AR473" i="7"/>
  <c r="L470" i="7" s="1"/>
  <c r="AN473" i="7"/>
  <c r="K473" i="7"/>
  <c r="L469" i="7"/>
  <c r="AR482" i="7"/>
  <c r="L479" i="7" s="1"/>
  <c r="AN482" i="7"/>
  <c r="K482" i="7"/>
  <c r="L478" i="7"/>
  <c r="CM424" i="1"/>
  <c r="BD430" i="1"/>
  <c r="CL424" i="1"/>
  <c r="BC430" i="1"/>
  <c r="CK424" i="1"/>
  <c r="BB430" i="1"/>
  <c r="CJ424" i="1"/>
  <c r="BA430" i="1"/>
  <c r="CI424" i="1"/>
  <c r="AZ430" i="1"/>
  <c r="CH424" i="1"/>
  <c r="AY430" i="1"/>
  <c r="CG424" i="1"/>
  <c r="AX430" i="1"/>
  <c r="CF424" i="1"/>
  <c r="AW430" i="1"/>
  <c r="CE424" i="1"/>
  <c r="AV430" i="1"/>
  <c r="CD424" i="1"/>
  <c r="AU430" i="1"/>
  <c r="CC424" i="1"/>
  <c r="AT430" i="1"/>
  <c r="CB424" i="1"/>
  <c r="AS430" i="1"/>
  <c r="CA424" i="1"/>
  <c r="AR430" i="1"/>
  <c r="BZ424" i="1"/>
  <c r="AQ430" i="1"/>
  <c r="BY424" i="1"/>
  <c r="AP430" i="1"/>
  <c r="BX424" i="1"/>
  <c r="AO430" i="1"/>
  <c r="AL424" i="1"/>
  <c r="Y430" i="1"/>
  <c r="AK424" i="1"/>
  <c r="X430" i="1"/>
  <c r="AJ424" i="1"/>
  <c r="W430" i="1"/>
  <c r="AI424" i="1"/>
  <c r="V430" i="1"/>
  <c r="AH424" i="1"/>
  <c r="U430" i="1"/>
  <c r="AG424" i="1"/>
  <c r="T430" i="1"/>
  <c r="AF424" i="1"/>
  <c r="S430" i="1"/>
  <c r="AE424" i="1"/>
  <c r="R430" i="1"/>
  <c r="AD424" i="1"/>
  <c r="Q430" i="1"/>
  <c r="AC424" i="1"/>
  <c r="P430" i="1"/>
  <c r="AB424" i="1"/>
  <c r="O430" i="1"/>
  <c r="AB428" i="1"/>
  <c r="AB427" i="1"/>
  <c r="AB426" i="1"/>
  <c r="CM383" i="1"/>
  <c r="BD392" i="1"/>
  <c r="CL383" i="1"/>
  <c r="BC392" i="1"/>
  <c r="CK383" i="1"/>
  <c r="BB392" i="1"/>
  <c r="CJ383" i="1"/>
  <c r="BA392" i="1"/>
  <c r="CI383" i="1"/>
  <c r="AZ392" i="1"/>
  <c r="CH383" i="1"/>
  <c r="AY392" i="1"/>
  <c r="CG383" i="1"/>
  <c r="AX392" i="1"/>
  <c r="CF383" i="1"/>
  <c r="AW392" i="1"/>
  <c r="CE383" i="1"/>
  <c r="AV392" i="1"/>
  <c r="CD383" i="1"/>
  <c r="AU392" i="1"/>
  <c r="BZ383" i="1"/>
  <c r="AQ392" i="1"/>
  <c r="BY383" i="1"/>
  <c r="AP392" i="1"/>
  <c r="BX383" i="1"/>
  <c r="AO392" i="1"/>
  <c r="AL383" i="1"/>
  <c r="Y392" i="1"/>
  <c r="AK383" i="1"/>
  <c r="X392" i="1"/>
  <c r="AJ383" i="1"/>
  <c r="W392" i="1"/>
  <c r="AI383" i="1"/>
  <c r="V392" i="1"/>
  <c r="AH383" i="1"/>
  <c r="U392" i="1"/>
  <c r="AG383" i="1"/>
  <c r="T392" i="1"/>
  <c r="AF383" i="1"/>
  <c r="S392" i="1"/>
  <c r="AE383" i="1"/>
  <c r="R392" i="1"/>
  <c r="AD383" i="1"/>
  <c r="Q392" i="1"/>
  <c r="AC383" i="1"/>
  <c r="P392" i="1"/>
  <c r="CP390" i="1"/>
  <c r="O390" i="1" s="1"/>
  <c r="GM390" i="1" s="1"/>
  <c r="GO390" i="1" s="1"/>
  <c r="AB390" i="1"/>
  <c r="CP389" i="1"/>
  <c r="O389" i="1" s="1"/>
  <c r="GM389" i="1" s="1"/>
  <c r="GN389" i="1" s="1"/>
  <c r="CB392" i="1" s="1"/>
  <c r="AB389" i="1"/>
  <c r="CP388" i="1"/>
  <c r="O388" i="1" s="1"/>
  <c r="GM388" i="1" s="1"/>
  <c r="GO388" i="1" s="1"/>
  <c r="AB388" i="1"/>
  <c r="CP387" i="1"/>
  <c r="O387" i="1" s="1"/>
  <c r="GM387" i="1" s="1"/>
  <c r="GO387" i="1" s="1"/>
  <c r="AB387" i="1"/>
  <c r="CP386" i="1"/>
  <c r="O386" i="1" s="1"/>
  <c r="GM386" i="1" s="1"/>
  <c r="GO386" i="1" s="1"/>
  <c r="AB386" i="1"/>
  <c r="CP385" i="1"/>
  <c r="O385" i="1" s="1"/>
  <c r="AB385" i="1"/>
  <c r="CM341" i="1"/>
  <c r="BD351" i="1"/>
  <c r="CL341" i="1"/>
  <c r="BC351" i="1"/>
  <c r="CK341" i="1"/>
  <c r="BB351" i="1"/>
  <c r="CJ341" i="1"/>
  <c r="BA351" i="1"/>
  <c r="CI341" i="1"/>
  <c r="AZ351" i="1"/>
  <c r="CG341" i="1"/>
  <c r="AX351" i="1"/>
  <c r="CD341" i="1"/>
  <c r="AU351" i="1"/>
  <c r="CB341" i="1"/>
  <c r="AS351" i="1"/>
  <c r="BZ341" i="1"/>
  <c r="AQ351" i="1"/>
  <c r="BY341" i="1"/>
  <c r="AP351" i="1"/>
  <c r="BX341" i="1"/>
  <c r="AO351" i="1"/>
  <c r="AJ341" i="1"/>
  <c r="W351" i="1"/>
  <c r="AG341" i="1"/>
  <c r="T351" i="1"/>
  <c r="AB349" i="1"/>
  <c r="AB348" i="1"/>
  <c r="CU174" i="3"/>
  <c r="CV174" i="3"/>
  <c r="U348" i="1" s="1"/>
  <c r="G352" i="7" s="1"/>
  <c r="CX174" i="3"/>
  <c r="CX175" i="3"/>
  <c r="CW176" i="3"/>
  <c r="V348" i="1" s="1"/>
  <c r="G355" i="7" s="1"/>
  <c r="CX176" i="3"/>
  <c r="CX177" i="3"/>
  <c r="AB347" i="1"/>
  <c r="AB346" i="1"/>
  <c r="AB345" i="1"/>
  <c r="CU147" i="3"/>
  <c r="CV147" i="3"/>
  <c r="CX147" i="3"/>
  <c r="CU148" i="3"/>
  <c r="CV148" i="3"/>
  <c r="CX148" i="3"/>
  <c r="CU149" i="3"/>
  <c r="CV149" i="3"/>
  <c r="CX149" i="3"/>
  <c r="CU150" i="3"/>
  <c r="CV150" i="3"/>
  <c r="CX150" i="3"/>
  <c r="CU151" i="3"/>
  <c r="CV151" i="3"/>
  <c r="CX151" i="3"/>
  <c r="CX152" i="3"/>
  <c r="CW153" i="3"/>
  <c r="CX153" i="3"/>
  <c r="CW154" i="3"/>
  <c r="CX154" i="3"/>
  <c r="CW155" i="3"/>
  <c r="CX155" i="3"/>
  <c r="CW156" i="3"/>
  <c r="CX156" i="3"/>
  <c r="CW157" i="3"/>
  <c r="CX157" i="3"/>
  <c r="CX158" i="3"/>
  <c r="CX159" i="3"/>
  <c r="CX160" i="3"/>
  <c r="CX161" i="3"/>
  <c r="CX162" i="3"/>
  <c r="CX163" i="3"/>
  <c r="CX164" i="3"/>
  <c r="AB344" i="1"/>
  <c r="CU132" i="3"/>
  <c r="CV132" i="3"/>
  <c r="CX132" i="3"/>
  <c r="CU133" i="3"/>
  <c r="CV133" i="3"/>
  <c r="CX133" i="3"/>
  <c r="CU134" i="3"/>
  <c r="CV134" i="3"/>
  <c r="CX134" i="3"/>
  <c r="CU135" i="3"/>
  <c r="CV135" i="3"/>
  <c r="CX135" i="3"/>
  <c r="CU136" i="3"/>
  <c r="CV136" i="3"/>
  <c r="CX136" i="3"/>
  <c r="CX137" i="3"/>
  <c r="CW138" i="3"/>
  <c r="CX138" i="3"/>
  <c r="CW139" i="3"/>
  <c r="CX139" i="3"/>
  <c r="CW140" i="3"/>
  <c r="CX140" i="3"/>
  <c r="CW141" i="3"/>
  <c r="CX141" i="3"/>
  <c r="CW142" i="3"/>
  <c r="CX142" i="3"/>
  <c r="CX143" i="3"/>
  <c r="CX144" i="3"/>
  <c r="CX145" i="3"/>
  <c r="CX146" i="3"/>
  <c r="AB343" i="1"/>
  <c r="CU129" i="3"/>
  <c r="CV129" i="3"/>
  <c r="U343" i="1" s="1"/>
  <c r="G257" i="7" s="1"/>
  <c r="CX129" i="3"/>
  <c r="CX130" i="3"/>
  <c r="CW131" i="3"/>
  <c r="V343" i="1" s="1"/>
  <c r="G260" i="7" s="1"/>
  <c r="CX131" i="3"/>
  <c r="CM302" i="1"/>
  <c r="BD309" i="1"/>
  <c r="CL302" i="1"/>
  <c r="BC309" i="1"/>
  <c r="CK302" i="1"/>
  <c r="BB309" i="1"/>
  <c r="CJ302" i="1"/>
  <c r="BA309" i="1"/>
  <c r="CI302" i="1"/>
  <c r="AZ309" i="1"/>
  <c r="CG302" i="1"/>
  <c r="AX309" i="1"/>
  <c r="CD302" i="1"/>
  <c r="AU309" i="1"/>
  <c r="CB302" i="1"/>
  <c r="AS309" i="1"/>
  <c r="BZ302" i="1"/>
  <c r="AQ309" i="1"/>
  <c r="BY302" i="1"/>
  <c r="AP309" i="1"/>
  <c r="BX302" i="1"/>
  <c r="AO309" i="1"/>
  <c r="AJ302" i="1"/>
  <c r="W309" i="1"/>
  <c r="AG302" i="1"/>
  <c r="T309" i="1"/>
  <c r="AB307" i="1"/>
  <c r="AB306" i="1"/>
  <c r="AB305" i="1"/>
  <c r="CU102" i="3"/>
  <c r="CV102" i="3"/>
  <c r="CX102" i="3"/>
  <c r="CU103" i="3"/>
  <c r="CV103" i="3"/>
  <c r="CX103" i="3"/>
  <c r="CU104" i="3"/>
  <c r="CV104" i="3"/>
  <c r="CX104" i="3"/>
  <c r="CU105" i="3"/>
  <c r="CV105" i="3"/>
  <c r="CX105" i="3"/>
  <c r="CU106" i="3"/>
  <c r="CV106" i="3"/>
  <c r="CX106" i="3"/>
  <c r="CX107" i="3"/>
  <c r="CW108" i="3"/>
  <c r="CX108" i="3"/>
  <c r="CW109" i="3"/>
  <c r="CX109" i="3"/>
  <c r="CW110" i="3"/>
  <c r="CX110" i="3"/>
  <c r="CW111" i="3"/>
  <c r="CX111" i="3"/>
  <c r="CW112" i="3"/>
  <c r="CX112" i="3"/>
  <c r="CX113" i="3"/>
  <c r="CX114" i="3"/>
  <c r="CX115" i="3"/>
  <c r="CX116" i="3"/>
  <c r="CX117" i="3"/>
  <c r="CX118" i="3"/>
  <c r="CX119" i="3"/>
  <c r="AB304" i="1"/>
  <c r="CU87" i="3"/>
  <c r="CV87" i="3"/>
  <c r="CX87" i="3"/>
  <c r="CU88" i="3"/>
  <c r="CV88" i="3"/>
  <c r="CX88" i="3"/>
  <c r="CU89" i="3"/>
  <c r="CV89" i="3"/>
  <c r="CX89" i="3"/>
  <c r="CU90" i="3"/>
  <c r="CV90" i="3"/>
  <c r="CX90" i="3"/>
  <c r="CU91" i="3"/>
  <c r="CV91" i="3"/>
  <c r="CX91" i="3"/>
  <c r="CX92" i="3"/>
  <c r="CW93" i="3"/>
  <c r="CX93" i="3"/>
  <c r="CW94" i="3"/>
  <c r="CX94" i="3"/>
  <c r="CW95" i="3"/>
  <c r="CX95" i="3"/>
  <c r="CW96" i="3"/>
  <c r="CX96" i="3"/>
  <c r="CW97" i="3"/>
  <c r="CX97" i="3"/>
  <c r="CX98" i="3"/>
  <c r="CX99" i="3"/>
  <c r="CX100" i="3"/>
  <c r="CX101" i="3"/>
  <c r="CM261" i="1"/>
  <c r="BD270" i="1"/>
  <c r="CL261" i="1"/>
  <c r="BC270" i="1"/>
  <c r="CK261" i="1"/>
  <c r="BB270" i="1"/>
  <c r="CJ261" i="1"/>
  <c r="BA270" i="1"/>
  <c r="CI261" i="1"/>
  <c r="AZ270" i="1"/>
  <c r="CG261" i="1"/>
  <c r="AX270" i="1"/>
  <c r="CD261" i="1"/>
  <c r="AU270" i="1"/>
  <c r="CC261" i="1"/>
  <c r="AT270" i="1"/>
  <c r="BZ261" i="1"/>
  <c r="AQ270" i="1"/>
  <c r="BY261" i="1"/>
  <c r="AP270" i="1"/>
  <c r="BX261" i="1"/>
  <c r="AO270" i="1"/>
  <c r="AJ261" i="1"/>
  <c r="W270" i="1"/>
  <c r="AG261" i="1"/>
  <c r="T270" i="1"/>
  <c r="CP268" i="1"/>
  <c r="O268" i="1" s="1"/>
  <c r="GM268" i="1" s="1"/>
  <c r="GN268" i="1" s="1"/>
  <c r="AB268" i="1"/>
  <c r="AB267" i="1"/>
  <c r="CU81" i="3"/>
  <c r="CV81" i="3"/>
  <c r="CX81" i="3"/>
  <c r="CU82" i="3"/>
  <c r="CV82" i="3"/>
  <c r="CX82" i="3"/>
  <c r="CX83" i="3"/>
  <c r="CW84" i="3"/>
  <c r="V267" i="1" s="1"/>
  <c r="CX84" i="3"/>
  <c r="CX85" i="3"/>
  <c r="CX86" i="3"/>
  <c r="CP266" i="1"/>
  <c r="O266" i="1" s="1"/>
  <c r="GM266" i="1" s="1"/>
  <c r="GN266" i="1" s="1"/>
  <c r="AB266" i="1"/>
  <c r="AB265" i="1"/>
  <c r="CU78" i="3"/>
  <c r="CV78" i="3"/>
  <c r="U265" i="1" s="1"/>
  <c r="G77" i="7" s="1"/>
  <c r="CX78" i="3"/>
  <c r="CX79" i="3"/>
  <c r="CX80" i="3"/>
  <c r="AB264" i="1"/>
  <c r="CU77" i="3"/>
  <c r="CV77" i="3"/>
  <c r="U264" i="1" s="1"/>
  <c r="G68" i="7" s="1"/>
  <c r="CX77" i="3"/>
  <c r="AB263" i="1"/>
  <c r="CU76" i="3"/>
  <c r="CV76" i="3"/>
  <c r="U263" i="1" s="1"/>
  <c r="G58" i="7" s="1"/>
  <c r="CX76" i="3"/>
  <c r="CM185" i="1"/>
  <c r="BD192" i="1"/>
  <c r="CL185" i="1"/>
  <c r="BC192" i="1"/>
  <c r="CK185" i="1"/>
  <c r="BB192" i="1"/>
  <c r="CJ185" i="1"/>
  <c r="BA192" i="1"/>
  <c r="CI185" i="1"/>
  <c r="AZ192" i="1"/>
  <c r="CG185" i="1"/>
  <c r="AX192" i="1"/>
  <c r="CC185" i="1"/>
  <c r="AT192" i="1"/>
  <c r="CB185" i="1"/>
  <c r="AS192" i="1"/>
  <c r="BZ185" i="1"/>
  <c r="AQ192" i="1"/>
  <c r="BY185" i="1"/>
  <c r="AP192" i="1"/>
  <c r="BX185" i="1"/>
  <c r="AO192" i="1"/>
  <c r="AJ185" i="1"/>
  <c r="W192" i="1"/>
  <c r="AI185" i="1"/>
  <c r="V192" i="1"/>
  <c r="AG185" i="1"/>
  <c r="T192" i="1"/>
  <c r="AB190" i="1"/>
  <c r="CU74" i="3"/>
  <c r="CV74" i="3"/>
  <c r="CX74" i="3"/>
  <c r="CU75" i="3"/>
  <c r="CV75" i="3"/>
  <c r="CX75" i="3"/>
  <c r="AB189" i="1"/>
  <c r="AB188" i="1"/>
  <c r="AB187" i="1"/>
  <c r="CM145" i="1"/>
  <c r="BD153" i="1"/>
  <c r="CL145" i="1"/>
  <c r="BC153" i="1"/>
  <c r="CK145" i="1"/>
  <c r="BB153" i="1"/>
  <c r="CJ145" i="1"/>
  <c r="BA153" i="1"/>
  <c r="CI145" i="1"/>
  <c r="AZ153" i="1"/>
  <c r="CH145" i="1"/>
  <c r="AY153" i="1"/>
  <c r="CG145" i="1"/>
  <c r="AX153" i="1"/>
  <c r="CF145" i="1"/>
  <c r="AW153" i="1"/>
  <c r="CE145" i="1"/>
  <c r="AV153" i="1"/>
  <c r="CD145" i="1"/>
  <c r="AU153" i="1"/>
  <c r="BZ145" i="1"/>
  <c r="AQ153" i="1"/>
  <c r="BY145" i="1"/>
  <c r="AP153" i="1"/>
  <c r="BX145" i="1"/>
  <c r="AO153" i="1"/>
  <c r="AL145" i="1"/>
  <c r="Y153" i="1"/>
  <c r="AK145" i="1"/>
  <c r="X153" i="1"/>
  <c r="AJ145" i="1"/>
  <c r="W153" i="1"/>
  <c r="AI145" i="1"/>
  <c r="V153" i="1"/>
  <c r="AH145" i="1"/>
  <c r="U153" i="1"/>
  <c r="AG145" i="1"/>
  <c r="T153" i="1"/>
  <c r="AF145" i="1"/>
  <c r="S153" i="1"/>
  <c r="AE145" i="1"/>
  <c r="R153" i="1"/>
  <c r="AD145" i="1"/>
  <c r="Q153" i="1"/>
  <c r="AC145" i="1"/>
  <c r="P153" i="1"/>
  <c r="CP151" i="1"/>
  <c r="O151" i="1" s="1"/>
  <c r="GM151" i="1" s="1"/>
  <c r="GO151" i="1" s="1"/>
  <c r="AB151" i="1"/>
  <c r="CP150" i="1"/>
  <c r="O150" i="1" s="1"/>
  <c r="GM150" i="1" s="1"/>
  <c r="GO150" i="1" s="1"/>
  <c r="AB150" i="1"/>
  <c r="CP149" i="1"/>
  <c r="O149" i="1" s="1"/>
  <c r="GM149" i="1" s="1"/>
  <c r="GN149" i="1" s="1"/>
  <c r="CB153" i="1" s="1"/>
  <c r="AB149" i="1"/>
  <c r="CP148" i="1"/>
  <c r="O148" i="1" s="1"/>
  <c r="GM148" i="1" s="1"/>
  <c r="GO148" i="1" s="1"/>
  <c r="AB148" i="1"/>
  <c r="CP147" i="1"/>
  <c r="O147" i="1" s="1"/>
  <c r="AB147" i="1"/>
  <c r="CM104" i="1"/>
  <c r="BD113" i="1"/>
  <c r="CL104" i="1"/>
  <c r="BC113" i="1"/>
  <c r="CK104" i="1"/>
  <c r="BB113" i="1"/>
  <c r="CJ104" i="1"/>
  <c r="BA113" i="1"/>
  <c r="CI104" i="1"/>
  <c r="AZ113" i="1"/>
  <c r="CG104" i="1"/>
  <c r="AX113" i="1"/>
  <c r="CD104" i="1"/>
  <c r="AU113" i="1"/>
  <c r="CB104" i="1"/>
  <c r="AS113" i="1"/>
  <c r="BZ104" i="1"/>
  <c r="AQ113" i="1"/>
  <c r="BY104" i="1"/>
  <c r="AP113" i="1"/>
  <c r="BX104" i="1"/>
  <c r="AO113" i="1"/>
  <c r="AJ104" i="1"/>
  <c r="W113" i="1"/>
  <c r="AG104" i="1"/>
  <c r="T113" i="1"/>
  <c r="AB111" i="1"/>
  <c r="AB110" i="1"/>
  <c r="CU60" i="3"/>
  <c r="CV60" i="3"/>
  <c r="U110" i="1" s="1"/>
  <c r="CX60" i="3"/>
  <c r="CX61" i="3"/>
  <c r="CW62" i="3"/>
  <c r="V110" i="1" s="1"/>
  <c r="CX62" i="3"/>
  <c r="CX63" i="3"/>
  <c r="AB109" i="1"/>
  <c r="AB108" i="1"/>
  <c r="CU39" i="3"/>
  <c r="CV39" i="3"/>
  <c r="U108" i="1" s="1"/>
  <c r="CX39" i="3"/>
  <c r="CX40" i="3"/>
  <c r="CW41" i="3"/>
  <c r="CX41" i="3"/>
  <c r="CW42" i="3"/>
  <c r="CX42" i="3"/>
  <c r="CW43" i="3"/>
  <c r="CX43" i="3"/>
  <c r="CW44" i="3"/>
  <c r="CX44" i="3"/>
  <c r="CX45" i="3"/>
  <c r="CX46" i="3"/>
  <c r="CX47" i="3"/>
  <c r="CX48" i="3"/>
  <c r="CX49" i="3"/>
  <c r="CX50" i="3"/>
  <c r="AB107" i="1"/>
  <c r="CU35" i="3"/>
  <c r="CV35" i="3"/>
  <c r="U107" i="1" s="1"/>
  <c r="CX35" i="3"/>
  <c r="CX36" i="3"/>
  <c r="CW37" i="3"/>
  <c r="V107" i="1" s="1"/>
  <c r="CX37" i="3"/>
  <c r="CX38" i="3"/>
  <c r="AB106" i="1"/>
  <c r="CU32" i="3"/>
  <c r="CV32" i="3"/>
  <c r="U106" i="1" s="1"/>
  <c r="AH113" i="1" s="1"/>
  <c r="CX32" i="3"/>
  <c r="CX33" i="3"/>
  <c r="CW34" i="3"/>
  <c r="V106" i="1" s="1"/>
  <c r="CX34" i="3"/>
  <c r="CM67" i="1"/>
  <c r="BD72" i="1"/>
  <c r="CL67" i="1"/>
  <c r="BC72" i="1"/>
  <c r="CK67" i="1"/>
  <c r="BB72" i="1"/>
  <c r="CJ67" i="1"/>
  <c r="BA72" i="1"/>
  <c r="CI67" i="1"/>
  <c r="AZ72" i="1"/>
  <c r="CG67" i="1"/>
  <c r="AX72" i="1"/>
  <c r="CD67" i="1"/>
  <c r="AU72" i="1"/>
  <c r="CB67" i="1"/>
  <c r="AS72" i="1"/>
  <c r="BZ67" i="1"/>
  <c r="AQ72" i="1"/>
  <c r="BY67" i="1"/>
  <c r="AP72" i="1"/>
  <c r="BX67" i="1"/>
  <c r="AO72" i="1"/>
  <c r="AJ67" i="1"/>
  <c r="W72" i="1"/>
  <c r="AG67" i="1"/>
  <c r="T72" i="1"/>
  <c r="AB70" i="1"/>
  <c r="AB69" i="1"/>
  <c r="CU11" i="3"/>
  <c r="CV11" i="3"/>
  <c r="U69" i="1" s="1"/>
  <c r="AH72" i="1" s="1"/>
  <c r="CX11" i="3"/>
  <c r="CX12" i="3"/>
  <c r="CW13" i="3"/>
  <c r="CX13" i="3"/>
  <c r="CW14" i="3"/>
  <c r="CX14" i="3"/>
  <c r="CW15" i="3"/>
  <c r="CX15" i="3"/>
  <c r="CW16" i="3"/>
  <c r="CX16" i="3"/>
  <c r="CX17" i="3"/>
  <c r="CX18" i="3"/>
  <c r="CX19" i="3"/>
  <c r="CX20" i="3"/>
  <c r="CX21" i="3"/>
  <c r="CX22" i="3"/>
  <c r="CM26" i="1"/>
  <c r="BD35" i="1"/>
  <c r="CL26" i="1"/>
  <c r="BC35" i="1"/>
  <c r="CK26" i="1"/>
  <c r="BB35" i="1"/>
  <c r="CJ26" i="1"/>
  <c r="BA35" i="1"/>
  <c r="CI26" i="1"/>
  <c r="AZ35" i="1"/>
  <c r="CG26" i="1"/>
  <c r="AX35" i="1"/>
  <c r="CD26" i="1"/>
  <c r="AU35" i="1"/>
  <c r="CC26" i="1"/>
  <c r="AT35" i="1"/>
  <c r="BZ26" i="1"/>
  <c r="AQ35" i="1"/>
  <c r="BY26" i="1"/>
  <c r="AP35" i="1"/>
  <c r="BX26" i="1"/>
  <c r="AO35" i="1"/>
  <c r="AJ26" i="1"/>
  <c r="W35" i="1"/>
  <c r="AG26" i="1"/>
  <c r="T35" i="1"/>
  <c r="CP33" i="1"/>
  <c r="O33" i="1" s="1"/>
  <c r="GM33" i="1" s="1"/>
  <c r="GN33" i="1" s="1"/>
  <c r="AB33" i="1"/>
  <c r="AB32" i="1"/>
  <c r="CU5" i="3"/>
  <c r="CV5" i="3"/>
  <c r="CX5" i="3"/>
  <c r="CU6" i="3"/>
  <c r="CV6" i="3"/>
  <c r="CX6" i="3"/>
  <c r="CX7" i="3"/>
  <c r="CW8" i="3"/>
  <c r="V32" i="1" s="1"/>
  <c r="AI35" i="1" s="1"/>
  <c r="CX8" i="3"/>
  <c r="CX9" i="3"/>
  <c r="CX10" i="3"/>
  <c r="CP31" i="1"/>
  <c r="O31" i="1" s="1"/>
  <c r="GM31" i="1" s="1"/>
  <c r="GN31" i="1" s="1"/>
  <c r="AB31" i="1"/>
  <c r="AB30" i="1"/>
  <c r="CU3" i="3"/>
  <c r="CV3" i="3"/>
  <c r="U30" i="1" s="1"/>
  <c r="CX3" i="3"/>
  <c r="CX4" i="3"/>
  <c r="AB29" i="1"/>
  <c r="CU2" i="3"/>
  <c r="CV2" i="3"/>
  <c r="U29" i="1" s="1"/>
  <c r="CX2" i="3"/>
  <c r="AB28" i="1"/>
  <c r="CU1" i="3"/>
  <c r="CV1" i="3"/>
  <c r="U28" i="1" s="1"/>
  <c r="CX1" i="3"/>
  <c r="AI270" i="1" l="1"/>
  <c r="G92" i="7"/>
  <c r="BU482" i="7"/>
  <c r="BV482" i="7" s="1"/>
  <c r="BR482" i="7"/>
  <c r="I482" i="7"/>
  <c r="BU473" i="7"/>
  <c r="BV473" i="7" s="1"/>
  <c r="BR473" i="7"/>
  <c r="I473" i="7"/>
  <c r="L487" i="7"/>
  <c r="L571" i="7"/>
  <c r="AN464" i="7"/>
  <c r="K464" i="7"/>
  <c r="L582" i="7"/>
  <c r="L570" i="7"/>
  <c r="L568" i="7" s="1"/>
  <c r="L498" i="7"/>
  <c r="L486" i="7"/>
  <c r="L484" i="7" s="1"/>
  <c r="L507" i="7" s="1"/>
  <c r="L461" i="7"/>
  <c r="L435" i="7"/>
  <c r="L433" i="7" s="1"/>
  <c r="L424" i="7" s="1"/>
  <c r="L447" i="7" s="1"/>
  <c r="L550" i="7"/>
  <c r="L548" i="7" s="1"/>
  <c r="AO363" i="7"/>
  <c r="L359" i="7"/>
  <c r="L360" i="7"/>
  <c r="AO349" i="7"/>
  <c r="AN349" i="7"/>
  <c r="K349" i="7"/>
  <c r="I349" i="7" s="1"/>
  <c r="L345" i="7"/>
  <c r="L346" i="7"/>
  <c r="AO324" i="7"/>
  <c r="L320" i="7"/>
  <c r="L321" i="7"/>
  <c r="AO294" i="7"/>
  <c r="L290" i="7"/>
  <c r="L291" i="7"/>
  <c r="AO267" i="7"/>
  <c r="L382" i="7" s="1"/>
  <c r="L263" i="7"/>
  <c r="L384" i="7"/>
  <c r="L391" i="7"/>
  <c r="L379" i="7"/>
  <c r="L264" i="7"/>
  <c r="AO210" i="7"/>
  <c r="AN210" i="7"/>
  <c r="K210" i="7"/>
  <c r="I210" i="7" s="1"/>
  <c r="L206" i="7"/>
  <c r="L207" i="7"/>
  <c r="AO194" i="7"/>
  <c r="L190" i="7"/>
  <c r="L191" i="7"/>
  <c r="AO163" i="7"/>
  <c r="L159" i="7"/>
  <c r="L546" i="7"/>
  <c r="L230" i="7"/>
  <c r="L553" i="7"/>
  <c r="L541" i="7"/>
  <c r="L237" i="7"/>
  <c r="L225" i="7"/>
  <c r="L160" i="7"/>
  <c r="AO102" i="7"/>
  <c r="L97" i="7"/>
  <c r="K41" i="7"/>
  <c r="L595" i="7"/>
  <c r="L526" i="7"/>
  <c r="L111" i="7"/>
  <c r="L99" i="7"/>
  <c r="L599" i="7"/>
  <c r="L597" i="7" s="1"/>
  <c r="L530" i="7"/>
  <c r="L528" i="7" s="1"/>
  <c r="L115" i="7"/>
  <c r="L113" i="7" s="1"/>
  <c r="K40" i="7"/>
  <c r="L602" i="7"/>
  <c r="L590" i="7"/>
  <c r="L533" i="7"/>
  <c r="L521" i="7"/>
  <c r="L118" i="7"/>
  <c r="L106" i="7"/>
  <c r="L61" i="7"/>
  <c r="DF1" i="3"/>
  <c r="P28" i="1" s="1"/>
  <c r="DG1" i="3"/>
  <c r="Q28" i="1" s="1"/>
  <c r="DH1" i="3"/>
  <c r="R28" i="1" s="1"/>
  <c r="DI1" i="3"/>
  <c r="DF2" i="3"/>
  <c r="P29" i="1" s="1"/>
  <c r="DG2" i="3"/>
  <c r="Q29" i="1" s="1"/>
  <c r="DH2" i="3"/>
  <c r="R29" i="1" s="1"/>
  <c r="DI2" i="3"/>
  <c r="DF4" i="3"/>
  <c r="DJ4" i="3" s="1"/>
  <c r="DG4" i="3"/>
  <c r="DH4" i="3"/>
  <c r="DI4" i="3"/>
  <c r="DF3" i="3"/>
  <c r="P30" i="1" s="1"/>
  <c r="DG3" i="3"/>
  <c r="Q30" i="1" s="1"/>
  <c r="DH3" i="3"/>
  <c r="R30" i="1" s="1"/>
  <c r="DI3" i="3"/>
  <c r="DF10" i="3"/>
  <c r="DJ10" i="3" s="1"/>
  <c r="DG10" i="3"/>
  <c r="DH10" i="3"/>
  <c r="DI10" i="3"/>
  <c r="DF9" i="3"/>
  <c r="DJ9" i="3" s="1"/>
  <c r="DG9" i="3"/>
  <c r="DH9" i="3"/>
  <c r="DI9" i="3"/>
  <c r="DF8" i="3"/>
  <c r="DG8" i="3"/>
  <c r="DH8" i="3"/>
  <c r="DI8" i="3"/>
  <c r="AI26" i="1"/>
  <c r="V35" i="1"/>
  <c r="DF7" i="3"/>
  <c r="DG7" i="3"/>
  <c r="DH7" i="3"/>
  <c r="DI7" i="3"/>
  <c r="DJ7" i="3" s="1"/>
  <c r="DF6" i="3"/>
  <c r="DG6" i="3"/>
  <c r="DH6" i="3"/>
  <c r="DI6" i="3"/>
  <c r="DJ6" i="3" s="1"/>
  <c r="DF5" i="3"/>
  <c r="P32" i="1" s="1"/>
  <c r="DG5" i="3"/>
  <c r="Q32" i="1" s="1"/>
  <c r="DH5" i="3"/>
  <c r="R32" i="1" s="1"/>
  <c r="DI5" i="3"/>
  <c r="U32" i="1"/>
  <c r="AH35" i="1" s="1"/>
  <c r="T26" i="1"/>
  <c r="F56" i="1"/>
  <c r="T222" i="1"/>
  <c r="W26" i="1"/>
  <c r="F59" i="1"/>
  <c r="W222" i="1"/>
  <c r="AO26" i="1"/>
  <c r="F39" i="1"/>
  <c r="AO222" i="1"/>
  <c r="AP26" i="1"/>
  <c r="F44" i="1"/>
  <c r="AP222" i="1"/>
  <c r="AQ26" i="1"/>
  <c r="F45" i="1"/>
  <c r="AQ222" i="1"/>
  <c r="AT26" i="1"/>
  <c r="F53" i="1"/>
  <c r="AU26" i="1"/>
  <c r="F54" i="1"/>
  <c r="AX26" i="1"/>
  <c r="F42" i="1"/>
  <c r="AX222" i="1"/>
  <c r="AZ26" i="1"/>
  <c r="F46" i="1"/>
  <c r="AZ222" i="1"/>
  <c r="BA26" i="1"/>
  <c r="F55" i="1"/>
  <c r="BA222" i="1"/>
  <c r="BB26" i="1"/>
  <c r="F48" i="1"/>
  <c r="BB222" i="1"/>
  <c r="BC26" i="1"/>
  <c r="F51" i="1"/>
  <c r="BC222" i="1"/>
  <c r="BD26" i="1"/>
  <c r="F60" i="1"/>
  <c r="BD222" i="1"/>
  <c r="DF22" i="3"/>
  <c r="DJ22" i="3" s="1"/>
  <c r="DG22" i="3"/>
  <c r="DH22" i="3"/>
  <c r="DI22" i="3"/>
  <c r="DF21" i="3"/>
  <c r="DJ21" i="3" s="1"/>
  <c r="DG21" i="3"/>
  <c r="DH21" i="3"/>
  <c r="DI21" i="3"/>
  <c r="DF20" i="3"/>
  <c r="DJ20" i="3" s="1"/>
  <c r="DG20" i="3"/>
  <c r="DH20" i="3"/>
  <c r="DI20" i="3"/>
  <c r="DF19" i="3"/>
  <c r="DJ19" i="3" s="1"/>
  <c r="DG19" i="3"/>
  <c r="DH19" i="3"/>
  <c r="DI19" i="3"/>
  <c r="DF18" i="3"/>
  <c r="DJ18" i="3" s="1"/>
  <c r="DG18" i="3"/>
  <c r="DH18" i="3"/>
  <c r="DI18" i="3"/>
  <c r="DF17" i="3"/>
  <c r="DJ17" i="3" s="1"/>
  <c r="DG17" i="3"/>
  <c r="DH17" i="3"/>
  <c r="DI17" i="3"/>
  <c r="DF16" i="3"/>
  <c r="DG16" i="3"/>
  <c r="DH16" i="3"/>
  <c r="DI16" i="3"/>
  <c r="DF15" i="3"/>
  <c r="DG15" i="3"/>
  <c r="DH15" i="3"/>
  <c r="DI15" i="3"/>
  <c r="DF14" i="3"/>
  <c r="DG14" i="3"/>
  <c r="DH14" i="3"/>
  <c r="DI14" i="3"/>
  <c r="DF13" i="3"/>
  <c r="DG13" i="3"/>
  <c r="DH13" i="3"/>
  <c r="DI13" i="3"/>
  <c r="V69" i="1"/>
  <c r="AI72" i="1" s="1"/>
  <c r="DF12" i="3"/>
  <c r="DG12" i="3"/>
  <c r="DH12" i="3"/>
  <c r="DI12" i="3"/>
  <c r="DJ12" i="3" s="1"/>
  <c r="DF11" i="3"/>
  <c r="P69" i="1" s="1"/>
  <c r="DG11" i="3"/>
  <c r="Q69" i="1" s="1"/>
  <c r="AD72" i="1" s="1"/>
  <c r="DH11" i="3"/>
  <c r="R69" i="1" s="1"/>
  <c r="AE72" i="1" s="1"/>
  <c r="DI11" i="3"/>
  <c r="AH67" i="1"/>
  <c r="U72" i="1"/>
  <c r="T67" i="1"/>
  <c r="F93" i="1"/>
  <c r="W67" i="1"/>
  <c r="F96" i="1"/>
  <c r="AO67" i="1"/>
  <c r="F76" i="1"/>
  <c r="AP67" i="1"/>
  <c r="F81" i="1"/>
  <c r="AQ67" i="1"/>
  <c r="F82" i="1"/>
  <c r="AS67" i="1"/>
  <c r="F89" i="1"/>
  <c r="AU67" i="1"/>
  <c r="F91" i="1"/>
  <c r="AX67" i="1"/>
  <c r="F79" i="1"/>
  <c r="AZ67" i="1"/>
  <c r="F83" i="1"/>
  <c r="BA67" i="1"/>
  <c r="F92" i="1"/>
  <c r="BB67" i="1"/>
  <c r="F85" i="1"/>
  <c r="BC67" i="1"/>
  <c r="F88" i="1"/>
  <c r="BD67" i="1"/>
  <c r="F97" i="1"/>
  <c r="DF34" i="3"/>
  <c r="DG34" i="3"/>
  <c r="DH34" i="3"/>
  <c r="DI34" i="3"/>
  <c r="DF33" i="3"/>
  <c r="DG33" i="3"/>
  <c r="DH33" i="3"/>
  <c r="DI33" i="3"/>
  <c r="DJ33" i="3" s="1"/>
  <c r="DF32" i="3"/>
  <c r="P106" i="1" s="1"/>
  <c r="DG32" i="3"/>
  <c r="Q106" i="1" s="1"/>
  <c r="DH32" i="3"/>
  <c r="R106" i="1" s="1"/>
  <c r="DI32" i="3"/>
  <c r="AH104" i="1"/>
  <c r="U113" i="1"/>
  <c r="DF38" i="3"/>
  <c r="DJ38" i="3" s="1"/>
  <c r="DG38" i="3"/>
  <c r="DH38" i="3"/>
  <c r="DI38" i="3"/>
  <c r="DF37" i="3"/>
  <c r="DG37" i="3"/>
  <c r="DH37" i="3"/>
  <c r="DI37" i="3"/>
  <c r="DF36" i="3"/>
  <c r="DG36" i="3"/>
  <c r="DH36" i="3"/>
  <c r="DI36" i="3"/>
  <c r="DJ36" i="3" s="1"/>
  <c r="DF35" i="3"/>
  <c r="P107" i="1" s="1"/>
  <c r="DG35" i="3"/>
  <c r="Q107" i="1" s="1"/>
  <c r="DH35" i="3"/>
  <c r="R107" i="1" s="1"/>
  <c r="DI35" i="3"/>
  <c r="DF50" i="3"/>
  <c r="DJ50" i="3" s="1"/>
  <c r="DG50" i="3"/>
  <c r="DH50" i="3"/>
  <c r="DI50" i="3"/>
  <c r="DF49" i="3"/>
  <c r="DJ49" i="3" s="1"/>
  <c r="DG49" i="3"/>
  <c r="DH49" i="3"/>
  <c r="DI49" i="3"/>
  <c r="DF48" i="3"/>
  <c r="DJ48" i="3" s="1"/>
  <c r="DG48" i="3"/>
  <c r="DH48" i="3"/>
  <c r="DI48" i="3"/>
  <c r="DF47" i="3"/>
  <c r="DJ47" i="3" s="1"/>
  <c r="DG47" i="3"/>
  <c r="DH47" i="3"/>
  <c r="DI47" i="3"/>
  <c r="DF46" i="3"/>
  <c r="DJ46" i="3" s="1"/>
  <c r="DG46" i="3"/>
  <c r="DH46" i="3"/>
  <c r="DI46" i="3"/>
  <c r="DF45" i="3"/>
  <c r="DJ45" i="3" s="1"/>
  <c r="DG45" i="3"/>
  <c r="DH45" i="3"/>
  <c r="DI45" i="3"/>
  <c r="DF44" i="3"/>
  <c r="DG44" i="3"/>
  <c r="DH44" i="3"/>
  <c r="DI44" i="3"/>
  <c r="DF43" i="3"/>
  <c r="DG43" i="3"/>
  <c r="DH43" i="3"/>
  <c r="DI43" i="3"/>
  <c r="DF42" i="3"/>
  <c r="DG42" i="3"/>
  <c r="DH42" i="3"/>
  <c r="DI42" i="3"/>
  <c r="DF41" i="3"/>
  <c r="DG41" i="3"/>
  <c r="DH41" i="3"/>
  <c r="DI41" i="3"/>
  <c r="V108" i="1"/>
  <c r="AI113" i="1" s="1"/>
  <c r="DF40" i="3"/>
  <c r="DG40" i="3"/>
  <c r="DH40" i="3"/>
  <c r="DI40" i="3"/>
  <c r="DJ40" i="3" s="1"/>
  <c r="DF39" i="3"/>
  <c r="P108" i="1" s="1"/>
  <c r="DG39" i="3"/>
  <c r="Q108" i="1" s="1"/>
  <c r="DH39" i="3"/>
  <c r="R108" i="1" s="1"/>
  <c r="DI39" i="3"/>
  <c r="DF63" i="3"/>
  <c r="DJ63" i="3" s="1"/>
  <c r="DG63" i="3"/>
  <c r="DH63" i="3"/>
  <c r="DI63" i="3"/>
  <c r="DF62" i="3"/>
  <c r="DG62" i="3"/>
  <c r="DH62" i="3"/>
  <c r="DI62" i="3"/>
  <c r="DF61" i="3"/>
  <c r="DG61" i="3"/>
  <c r="DH61" i="3"/>
  <c r="DI61" i="3"/>
  <c r="DJ61" i="3" s="1"/>
  <c r="DF60" i="3"/>
  <c r="P110" i="1" s="1"/>
  <c r="DG60" i="3"/>
  <c r="Q110" i="1" s="1"/>
  <c r="DH60" i="3"/>
  <c r="R110" i="1" s="1"/>
  <c r="DI60" i="3"/>
  <c r="T104" i="1"/>
  <c r="F134" i="1"/>
  <c r="W104" i="1"/>
  <c r="F137" i="1"/>
  <c r="AO104" i="1"/>
  <c r="F117" i="1"/>
  <c r="AP104" i="1"/>
  <c r="F122" i="1"/>
  <c r="AQ104" i="1"/>
  <c r="F123" i="1"/>
  <c r="AS104" i="1"/>
  <c r="F130" i="1"/>
  <c r="AU104" i="1"/>
  <c r="F132" i="1"/>
  <c r="AX104" i="1"/>
  <c r="F120" i="1"/>
  <c r="AZ104" i="1"/>
  <c r="F124" i="1"/>
  <c r="BA104" i="1"/>
  <c r="F133" i="1"/>
  <c r="BB104" i="1"/>
  <c r="F126" i="1"/>
  <c r="BC104" i="1"/>
  <c r="F129" i="1"/>
  <c r="BD104" i="1"/>
  <c r="F138" i="1"/>
  <c r="GM147" i="1"/>
  <c r="AB153" i="1"/>
  <c r="CB145" i="1"/>
  <c r="AS153" i="1"/>
  <c r="P145" i="1"/>
  <c r="F156" i="1"/>
  <c r="Q145" i="1"/>
  <c r="F165" i="1"/>
  <c r="R145" i="1"/>
  <c r="F167" i="1"/>
  <c r="S145" i="1"/>
  <c r="F168" i="1"/>
  <c r="T145" i="1"/>
  <c r="F174" i="1"/>
  <c r="U145" i="1"/>
  <c r="F175" i="1"/>
  <c r="V145" i="1"/>
  <c r="F176" i="1"/>
  <c r="W145" i="1"/>
  <c r="F177" i="1"/>
  <c r="X145" i="1"/>
  <c r="F179" i="1"/>
  <c r="Y145" i="1"/>
  <c r="F180" i="1"/>
  <c r="AO145" i="1"/>
  <c r="F157" i="1"/>
  <c r="AP145" i="1"/>
  <c r="F162" i="1"/>
  <c r="AQ145" i="1"/>
  <c r="F163" i="1"/>
  <c r="AU145" i="1"/>
  <c r="F172" i="1"/>
  <c r="AV145" i="1"/>
  <c r="F158" i="1"/>
  <c r="AW145" i="1"/>
  <c r="F159" i="1"/>
  <c r="AX145" i="1"/>
  <c r="F160" i="1"/>
  <c r="AY145" i="1"/>
  <c r="F161" i="1"/>
  <c r="AZ145" i="1"/>
  <c r="F164" i="1"/>
  <c r="BA145" i="1"/>
  <c r="F173" i="1"/>
  <c r="BB145" i="1"/>
  <c r="F166" i="1"/>
  <c r="BC145" i="1"/>
  <c r="F169" i="1"/>
  <c r="BD145" i="1"/>
  <c r="F178" i="1"/>
  <c r="DF75" i="3"/>
  <c r="DG75" i="3"/>
  <c r="DH75" i="3"/>
  <c r="DI75" i="3"/>
  <c r="DJ75" i="3" s="1"/>
  <c r="DF74" i="3"/>
  <c r="P190" i="1" s="1"/>
  <c r="DG74" i="3"/>
  <c r="Q190" i="1" s="1"/>
  <c r="AD192" i="1" s="1"/>
  <c r="DH74" i="3"/>
  <c r="R190" i="1" s="1"/>
  <c r="AE192" i="1" s="1"/>
  <c r="DI74" i="3"/>
  <c r="U190" i="1"/>
  <c r="AH192" i="1" s="1"/>
  <c r="T185" i="1"/>
  <c r="F213" i="1"/>
  <c r="V185" i="1"/>
  <c r="F215" i="1"/>
  <c r="W185" i="1"/>
  <c r="F216" i="1"/>
  <c r="AO185" i="1"/>
  <c r="F196" i="1"/>
  <c r="AP185" i="1"/>
  <c r="F201" i="1"/>
  <c r="AQ185" i="1"/>
  <c r="F202" i="1"/>
  <c r="AS185" i="1"/>
  <c r="F209" i="1"/>
  <c r="AT185" i="1"/>
  <c r="F210" i="1"/>
  <c r="AX185" i="1"/>
  <c r="F199" i="1"/>
  <c r="AZ185" i="1"/>
  <c r="F203" i="1"/>
  <c r="BA185" i="1"/>
  <c r="F212" i="1"/>
  <c r="BB185" i="1"/>
  <c r="F205" i="1"/>
  <c r="BC185" i="1"/>
  <c r="F208" i="1"/>
  <c r="BD185" i="1"/>
  <c r="F217" i="1"/>
  <c r="DF76" i="3"/>
  <c r="P263" i="1" s="1"/>
  <c r="DG76" i="3"/>
  <c r="Q263" i="1" s="1"/>
  <c r="DH76" i="3"/>
  <c r="R263" i="1" s="1"/>
  <c r="DI76" i="3"/>
  <c r="DF77" i="3"/>
  <c r="P264" i="1" s="1"/>
  <c r="DG77" i="3"/>
  <c r="Q264" i="1" s="1"/>
  <c r="DH77" i="3"/>
  <c r="R264" i="1" s="1"/>
  <c r="DI77" i="3"/>
  <c r="DF80" i="3"/>
  <c r="DJ80" i="3" s="1"/>
  <c r="DG80" i="3"/>
  <c r="DH80" i="3"/>
  <c r="DI80" i="3"/>
  <c r="DF79" i="3"/>
  <c r="DJ79" i="3" s="1"/>
  <c r="DG79" i="3"/>
  <c r="DH79" i="3"/>
  <c r="DI79" i="3"/>
  <c r="DF78" i="3"/>
  <c r="P265" i="1" s="1"/>
  <c r="DG78" i="3"/>
  <c r="Q265" i="1" s="1"/>
  <c r="DH78" i="3"/>
  <c r="R265" i="1" s="1"/>
  <c r="DI78" i="3"/>
  <c r="DF86" i="3"/>
  <c r="DJ86" i="3" s="1"/>
  <c r="DG86" i="3"/>
  <c r="DH86" i="3"/>
  <c r="DI86" i="3"/>
  <c r="DF85" i="3"/>
  <c r="DJ85" i="3" s="1"/>
  <c r="DG85" i="3"/>
  <c r="DH85" i="3"/>
  <c r="DI85" i="3"/>
  <c r="DF84" i="3"/>
  <c r="DG84" i="3"/>
  <c r="DH84" i="3"/>
  <c r="DI84" i="3"/>
  <c r="AI261" i="1"/>
  <c r="V270" i="1"/>
  <c r="DF83" i="3"/>
  <c r="DG83" i="3"/>
  <c r="DH83" i="3"/>
  <c r="DI83" i="3"/>
  <c r="DJ83" i="3" s="1"/>
  <c r="DF82" i="3"/>
  <c r="DG82" i="3"/>
  <c r="DH82" i="3"/>
  <c r="DI82" i="3"/>
  <c r="DJ82" i="3" s="1"/>
  <c r="DF81" i="3"/>
  <c r="P267" i="1" s="1"/>
  <c r="DG81" i="3"/>
  <c r="Q267" i="1" s="1"/>
  <c r="DH81" i="3"/>
  <c r="R267" i="1" s="1"/>
  <c r="DI81" i="3"/>
  <c r="U267" i="1"/>
  <c r="T261" i="1"/>
  <c r="F291" i="1"/>
  <c r="T460" i="1"/>
  <c r="W261" i="1"/>
  <c r="F294" i="1"/>
  <c r="W460" i="1"/>
  <c r="AO261" i="1"/>
  <c r="F274" i="1"/>
  <c r="AO460" i="1"/>
  <c r="AP261" i="1"/>
  <c r="F279" i="1"/>
  <c r="AP460" i="1"/>
  <c r="AQ261" i="1"/>
  <c r="F280" i="1"/>
  <c r="AQ460" i="1"/>
  <c r="AT261" i="1"/>
  <c r="F288" i="1"/>
  <c r="AU261" i="1"/>
  <c r="F289" i="1"/>
  <c r="AU460" i="1"/>
  <c r="AX261" i="1"/>
  <c r="F277" i="1"/>
  <c r="AX460" i="1"/>
  <c r="AZ261" i="1"/>
  <c r="F281" i="1"/>
  <c r="AZ460" i="1"/>
  <c r="BA261" i="1"/>
  <c r="F290" i="1"/>
  <c r="BA460" i="1"/>
  <c r="BB261" i="1"/>
  <c r="F283" i="1"/>
  <c r="BB460" i="1"/>
  <c r="BC261" i="1"/>
  <c r="F286" i="1"/>
  <c r="BC460" i="1"/>
  <c r="BD261" i="1"/>
  <c r="F295" i="1"/>
  <c r="BD460" i="1"/>
  <c r="DF101" i="3"/>
  <c r="DJ101" i="3" s="1"/>
  <c r="DG101" i="3"/>
  <c r="DH101" i="3"/>
  <c r="DI101" i="3"/>
  <c r="DF100" i="3"/>
  <c r="DJ100" i="3" s="1"/>
  <c r="DG100" i="3"/>
  <c r="DH100" i="3"/>
  <c r="DI100" i="3"/>
  <c r="DF99" i="3"/>
  <c r="DJ99" i="3" s="1"/>
  <c r="DG99" i="3"/>
  <c r="DH99" i="3"/>
  <c r="DI99" i="3"/>
  <c r="DF98" i="3"/>
  <c r="DJ98" i="3" s="1"/>
  <c r="DG98" i="3"/>
  <c r="DH98" i="3"/>
  <c r="DI98" i="3"/>
  <c r="DF97" i="3"/>
  <c r="DG97" i="3"/>
  <c r="DH97" i="3"/>
  <c r="DI97" i="3"/>
  <c r="DF96" i="3"/>
  <c r="DG96" i="3"/>
  <c r="DH96" i="3"/>
  <c r="DI96" i="3"/>
  <c r="DF95" i="3"/>
  <c r="DG95" i="3"/>
  <c r="DH95" i="3"/>
  <c r="DI95" i="3"/>
  <c r="DF94" i="3"/>
  <c r="DG94" i="3"/>
  <c r="DH94" i="3"/>
  <c r="DI94" i="3"/>
  <c r="DF93" i="3"/>
  <c r="DG93" i="3"/>
  <c r="DH93" i="3"/>
  <c r="DI93" i="3"/>
  <c r="V304" i="1"/>
  <c r="G146" i="7" s="1"/>
  <c r="DF92" i="3"/>
  <c r="DG92" i="3"/>
  <c r="DH92" i="3"/>
  <c r="DI92" i="3"/>
  <c r="DJ92" i="3" s="1"/>
  <c r="DF91" i="3"/>
  <c r="DG91" i="3"/>
  <c r="DH91" i="3"/>
  <c r="DI91" i="3"/>
  <c r="DJ91" i="3" s="1"/>
  <c r="DF90" i="3"/>
  <c r="DG90" i="3"/>
  <c r="DH90" i="3"/>
  <c r="DI90" i="3"/>
  <c r="DJ90" i="3" s="1"/>
  <c r="DF89" i="3"/>
  <c r="DG89" i="3"/>
  <c r="DH89" i="3"/>
  <c r="DI89" i="3"/>
  <c r="DJ89" i="3" s="1"/>
  <c r="DF88" i="3"/>
  <c r="DG88" i="3"/>
  <c r="DH88" i="3"/>
  <c r="DI88" i="3"/>
  <c r="DJ88" i="3" s="1"/>
  <c r="DF87" i="3"/>
  <c r="P304" i="1" s="1"/>
  <c r="DG87" i="3"/>
  <c r="Q304" i="1" s="1"/>
  <c r="DH87" i="3"/>
  <c r="R304" i="1" s="1"/>
  <c r="DI87" i="3"/>
  <c r="U304" i="1"/>
  <c r="G139" i="7" s="1"/>
  <c r="DF119" i="3"/>
  <c r="DJ119" i="3" s="1"/>
  <c r="DG119" i="3"/>
  <c r="DH119" i="3"/>
  <c r="DI119" i="3"/>
  <c r="DF118" i="3"/>
  <c r="DJ118" i="3" s="1"/>
  <c r="DG118" i="3"/>
  <c r="DH118" i="3"/>
  <c r="DI118" i="3"/>
  <c r="DF117" i="3"/>
  <c r="DJ117" i="3" s="1"/>
  <c r="DG117" i="3"/>
  <c r="DH117" i="3"/>
  <c r="DI117" i="3"/>
  <c r="DF116" i="3"/>
  <c r="DJ116" i="3" s="1"/>
  <c r="DG116" i="3"/>
  <c r="DH116" i="3"/>
  <c r="DI116" i="3"/>
  <c r="DF115" i="3"/>
  <c r="DJ115" i="3" s="1"/>
  <c r="DG115" i="3"/>
  <c r="DH115" i="3"/>
  <c r="DI115" i="3"/>
  <c r="DF114" i="3"/>
  <c r="DJ114" i="3" s="1"/>
  <c r="DG114" i="3"/>
  <c r="DH114" i="3"/>
  <c r="DI114" i="3"/>
  <c r="DF113" i="3"/>
  <c r="DJ113" i="3" s="1"/>
  <c r="DG113" i="3"/>
  <c r="DH113" i="3"/>
  <c r="DI113" i="3"/>
  <c r="DF112" i="3"/>
  <c r="DG112" i="3"/>
  <c r="DH112" i="3"/>
  <c r="DI112" i="3"/>
  <c r="DF111" i="3"/>
  <c r="DG111" i="3"/>
  <c r="DH111" i="3"/>
  <c r="DI111" i="3"/>
  <c r="DF110" i="3"/>
  <c r="DG110" i="3"/>
  <c r="DH110" i="3"/>
  <c r="DI110" i="3"/>
  <c r="DF109" i="3"/>
  <c r="DG109" i="3"/>
  <c r="DH109" i="3"/>
  <c r="DI109" i="3"/>
  <c r="DF108" i="3"/>
  <c r="DG108" i="3"/>
  <c r="DH108" i="3"/>
  <c r="DI108" i="3"/>
  <c r="V305" i="1"/>
  <c r="G174" i="7" s="1"/>
  <c r="DF107" i="3"/>
  <c r="DG107" i="3"/>
  <c r="DH107" i="3"/>
  <c r="DI107" i="3"/>
  <c r="DJ107" i="3" s="1"/>
  <c r="DF106" i="3"/>
  <c r="DG106" i="3"/>
  <c r="DH106" i="3"/>
  <c r="DI106" i="3"/>
  <c r="DJ106" i="3" s="1"/>
  <c r="DF105" i="3"/>
  <c r="DG105" i="3"/>
  <c r="DH105" i="3"/>
  <c r="DI105" i="3"/>
  <c r="DJ105" i="3" s="1"/>
  <c r="DF104" i="3"/>
  <c r="DG104" i="3"/>
  <c r="DH104" i="3"/>
  <c r="DI104" i="3"/>
  <c r="DJ104" i="3" s="1"/>
  <c r="DF103" i="3"/>
  <c r="DG103" i="3"/>
  <c r="DH103" i="3"/>
  <c r="DI103" i="3"/>
  <c r="DJ103" i="3" s="1"/>
  <c r="DF102" i="3"/>
  <c r="P305" i="1" s="1"/>
  <c r="DG102" i="3"/>
  <c r="Q305" i="1" s="1"/>
  <c r="DH102" i="3"/>
  <c r="R305" i="1" s="1"/>
  <c r="DI102" i="3"/>
  <c r="U305" i="1"/>
  <c r="G167" i="7" s="1"/>
  <c r="T302" i="1"/>
  <c r="F330" i="1"/>
  <c r="W302" i="1"/>
  <c r="F333" i="1"/>
  <c r="AO302" i="1"/>
  <c r="F313" i="1"/>
  <c r="AP302" i="1"/>
  <c r="F318" i="1"/>
  <c r="AQ302" i="1"/>
  <c r="F319" i="1"/>
  <c r="AS302" i="1"/>
  <c r="F326" i="1"/>
  <c r="AU302" i="1"/>
  <c r="F328" i="1"/>
  <c r="AX302" i="1"/>
  <c r="F316" i="1"/>
  <c r="AZ302" i="1"/>
  <c r="F320" i="1"/>
  <c r="BA302" i="1"/>
  <c r="F329" i="1"/>
  <c r="BB302" i="1"/>
  <c r="F322" i="1"/>
  <c r="BC302" i="1"/>
  <c r="F325" i="1"/>
  <c r="BD302" i="1"/>
  <c r="F334" i="1"/>
  <c r="DF131" i="3"/>
  <c r="DG131" i="3"/>
  <c r="DH131" i="3"/>
  <c r="DI131" i="3"/>
  <c r="DF130" i="3"/>
  <c r="DG130" i="3"/>
  <c r="DH130" i="3"/>
  <c r="DI130" i="3"/>
  <c r="DJ130" i="3" s="1"/>
  <c r="DF129" i="3"/>
  <c r="P343" i="1" s="1"/>
  <c r="DG129" i="3"/>
  <c r="Q343" i="1" s="1"/>
  <c r="DH129" i="3"/>
  <c r="R343" i="1" s="1"/>
  <c r="DI129" i="3"/>
  <c r="DF146" i="3"/>
  <c r="DJ146" i="3" s="1"/>
  <c r="DG146" i="3"/>
  <c r="DH146" i="3"/>
  <c r="DI146" i="3"/>
  <c r="DF145" i="3"/>
  <c r="DJ145" i="3" s="1"/>
  <c r="DG145" i="3"/>
  <c r="DH145" i="3"/>
  <c r="DI145" i="3"/>
  <c r="DF144" i="3"/>
  <c r="DJ144" i="3" s="1"/>
  <c r="DG144" i="3"/>
  <c r="DH144" i="3"/>
  <c r="DI144" i="3"/>
  <c r="DF143" i="3"/>
  <c r="DJ143" i="3" s="1"/>
  <c r="DG143" i="3"/>
  <c r="DH143" i="3"/>
  <c r="DI143" i="3"/>
  <c r="DF142" i="3"/>
  <c r="DG142" i="3"/>
  <c r="DH142" i="3"/>
  <c r="DI142" i="3"/>
  <c r="DF141" i="3"/>
  <c r="DG141" i="3"/>
  <c r="DH141" i="3"/>
  <c r="DI141" i="3"/>
  <c r="DF140" i="3"/>
  <c r="DG140" i="3"/>
  <c r="DH140" i="3"/>
  <c r="DI140" i="3"/>
  <c r="DF139" i="3"/>
  <c r="DG139" i="3"/>
  <c r="DH139" i="3"/>
  <c r="DI139" i="3"/>
  <c r="DF138" i="3"/>
  <c r="DG138" i="3"/>
  <c r="DH138" i="3"/>
  <c r="DI138" i="3"/>
  <c r="V344" i="1"/>
  <c r="G277" i="7" s="1"/>
  <c r="DF137" i="3"/>
  <c r="DG137" i="3"/>
  <c r="DH137" i="3"/>
  <c r="DI137" i="3"/>
  <c r="DJ137" i="3" s="1"/>
  <c r="DF136" i="3"/>
  <c r="DG136" i="3"/>
  <c r="DH136" i="3"/>
  <c r="DI136" i="3"/>
  <c r="DJ136" i="3" s="1"/>
  <c r="DF135" i="3"/>
  <c r="DG135" i="3"/>
  <c r="DH135" i="3"/>
  <c r="DI135" i="3"/>
  <c r="DJ135" i="3" s="1"/>
  <c r="DF134" i="3"/>
  <c r="DG134" i="3"/>
  <c r="DH134" i="3"/>
  <c r="DI134" i="3"/>
  <c r="DJ134" i="3" s="1"/>
  <c r="DF133" i="3"/>
  <c r="DG133" i="3"/>
  <c r="DH133" i="3"/>
  <c r="DI133" i="3"/>
  <c r="DJ133" i="3" s="1"/>
  <c r="DF132" i="3"/>
  <c r="P344" i="1" s="1"/>
  <c r="DG132" i="3"/>
  <c r="Q344" i="1" s="1"/>
  <c r="DH132" i="3"/>
  <c r="R344" i="1" s="1"/>
  <c r="DI132" i="3"/>
  <c r="U344" i="1"/>
  <c r="G270" i="7" s="1"/>
  <c r="DF164" i="3"/>
  <c r="DJ164" i="3" s="1"/>
  <c r="DG164" i="3"/>
  <c r="DH164" i="3"/>
  <c r="DI164" i="3"/>
  <c r="DF163" i="3"/>
  <c r="DJ163" i="3" s="1"/>
  <c r="DG163" i="3"/>
  <c r="DH163" i="3"/>
  <c r="DI163" i="3"/>
  <c r="DF162" i="3"/>
  <c r="DJ162" i="3" s="1"/>
  <c r="DG162" i="3"/>
  <c r="DH162" i="3"/>
  <c r="DI162" i="3"/>
  <c r="DF161" i="3"/>
  <c r="DJ161" i="3" s="1"/>
  <c r="DG161" i="3"/>
  <c r="DH161" i="3"/>
  <c r="DI161" i="3"/>
  <c r="DF160" i="3"/>
  <c r="DJ160" i="3" s="1"/>
  <c r="DG160" i="3"/>
  <c r="DH160" i="3"/>
  <c r="DI160" i="3"/>
  <c r="DF159" i="3"/>
  <c r="DJ159" i="3" s="1"/>
  <c r="DG159" i="3"/>
  <c r="DH159" i="3"/>
  <c r="DI159" i="3"/>
  <c r="DF158" i="3"/>
  <c r="DJ158" i="3" s="1"/>
  <c r="DG158" i="3"/>
  <c r="DH158" i="3"/>
  <c r="DI158" i="3"/>
  <c r="DF157" i="3"/>
  <c r="DG157" i="3"/>
  <c r="DH157" i="3"/>
  <c r="DI157" i="3"/>
  <c r="DF156" i="3"/>
  <c r="DG156" i="3"/>
  <c r="DH156" i="3"/>
  <c r="DI156" i="3"/>
  <c r="DF155" i="3"/>
  <c r="DG155" i="3"/>
  <c r="DH155" i="3"/>
  <c r="DI155" i="3"/>
  <c r="DF154" i="3"/>
  <c r="DG154" i="3"/>
  <c r="DH154" i="3"/>
  <c r="DI154" i="3"/>
  <c r="DF153" i="3"/>
  <c r="DG153" i="3"/>
  <c r="DH153" i="3"/>
  <c r="DI153" i="3"/>
  <c r="V345" i="1"/>
  <c r="G304" i="7" s="1"/>
  <c r="DF152" i="3"/>
  <c r="DG152" i="3"/>
  <c r="DH152" i="3"/>
  <c r="DI152" i="3"/>
  <c r="DJ152" i="3" s="1"/>
  <c r="DF151" i="3"/>
  <c r="DG151" i="3"/>
  <c r="DH151" i="3"/>
  <c r="DI151" i="3"/>
  <c r="DJ151" i="3" s="1"/>
  <c r="DF150" i="3"/>
  <c r="DG150" i="3"/>
  <c r="DH150" i="3"/>
  <c r="DI150" i="3"/>
  <c r="DJ150" i="3" s="1"/>
  <c r="DF149" i="3"/>
  <c r="DG149" i="3"/>
  <c r="DH149" i="3"/>
  <c r="DI149" i="3"/>
  <c r="DJ149" i="3" s="1"/>
  <c r="DF148" i="3"/>
  <c r="DG148" i="3"/>
  <c r="DH148" i="3"/>
  <c r="DI148" i="3"/>
  <c r="DJ148" i="3" s="1"/>
  <c r="DF147" i="3"/>
  <c r="P345" i="1" s="1"/>
  <c r="DG147" i="3"/>
  <c r="Q345" i="1" s="1"/>
  <c r="DH147" i="3"/>
  <c r="R345" i="1" s="1"/>
  <c r="DI147" i="3"/>
  <c r="U345" i="1"/>
  <c r="G297" i="7" s="1"/>
  <c r="DF177" i="3"/>
  <c r="DJ177" i="3" s="1"/>
  <c r="DG177" i="3"/>
  <c r="DH177" i="3"/>
  <c r="DI177" i="3"/>
  <c r="DF176" i="3"/>
  <c r="DG176" i="3"/>
  <c r="DH176" i="3"/>
  <c r="DI176" i="3"/>
  <c r="DF175" i="3"/>
  <c r="DG175" i="3"/>
  <c r="DH175" i="3"/>
  <c r="DI175" i="3"/>
  <c r="DJ175" i="3" s="1"/>
  <c r="DF174" i="3"/>
  <c r="P348" i="1" s="1"/>
  <c r="DG174" i="3"/>
  <c r="Q348" i="1" s="1"/>
  <c r="DH174" i="3"/>
  <c r="R348" i="1" s="1"/>
  <c r="DI174" i="3"/>
  <c r="T341" i="1"/>
  <c r="F372" i="1"/>
  <c r="W341" i="1"/>
  <c r="F375" i="1"/>
  <c r="AO341" i="1"/>
  <c r="F355" i="1"/>
  <c r="AP341" i="1"/>
  <c r="F360" i="1"/>
  <c r="AQ341" i="1"/>
  <c r="F361" i="1"/>
  <c r="AS341" i="1"/>
  <c r="F368" i="1"/>
  <c r="AU341" i="1"/>
  <c r="F370" i="1"/>
  <c r="AX341" i="1"/>
  <c r="F358" i="1"/>
  <c r="AZ341" i="1"/>
  <c r="F362" i="1"/>
  <c r="BA341" i="1"/>
  <c r="F371" i="1"/>
  <c r="BB341" i="1"/>
  <c r="F364" i="1"/>
  <c r="BC341" i="1"/>
  <c r="F367" i="1"/>
  <c r="BD341" i="1"/>
  <c r="F376" i="1"/>
  <c r="GM385" i="1"/>
  <c r="AB392" i="1"/>
  <c r="CB383" i="1"/>
  <c r="AS392" i="1"/>
  <c r="P383" i="1"/>
  <c r="F395" i="1"/>
  <c r="Q383" i="1"/>
  <c r="F404" i="1"/>
  <c r="R383" i="1"/>
  <c r="F406" i="1"/>
  <c r="S383" i="1"/>
  <c r="F407" i="1"/>
  <c r="T383" i="1"/>
  <c r="F413" i="1"/>
  <c r="U383" i="1"/>
  <c r="F414" i="1"/>
  <c r="V383" i="1"/>
  <c r="F415" i="1"/>
  <c r="W383" i="1"/>
  <c r="F416" i="1"/>
  <c r="X383" i="1"/>
  <c r="F418" i="1"/>
  <c r="Y383" i="1"/>
  <c r="F419" i="1"/>
  <c r="AO383" i="1"/>
  <c r="F396" i="1"/>
  <c r="AP383" i="1"/>
  <c r="F401" i="1"/>
  <c r="AQ383" i="1"/>
  <c r="F402" i="1"/>
  <c r="AU383" i="1"/>
  <c r="F411" i="1"/>
  <c r="AV383" i="1"/>
  <c r="F397" i="1"/>
  <c r="AW383" i="1"/>
  <c r="F398" i="1"/>
  <c r="AX383" i="1"/>
  <c r="F399" i="1"/>
  <c r="AY383" i="1"/>
  <c r="F400" i="1"/>
  <c r="AZ383" i="1"/>
  <c r="F403" i="1"/>
  <c r="BA383" i="1"/>
  <c r="F412" i="1"/>
  <c r="BB383" i="1"/>
  <c r="F405" i="1"/>
  <c r="BC383" i="1"/>
  <c r="F408" i="1"/>
  <c r="BD383" i="1"/>
  <c r="F417" i="1"/>
  <c r="O424" i="1"/>
  <c r="F432" i="1"/>
  <c r="P424" i="1"/>
  <c r="F433" i="1"/>
  <c r="Q424" i="1"/>
  <c r="F442" i="1"/>
  <c r="R424" i="1"/>
  <c r="F444" i="1"/>
  <c r="S424" i="1"/>
  <c r="F445" i="1"/>
  <c r="T424" i="1"/>
  <c r="F451" i="1"/>
  <c r="U424" i="1"/>
  <c r="F452" i="1"/>
  <c r="G511" i="7" s="1"/>
  <c r="V424" i="1"/>
  <c r="F453" i="1"/>
  <c r="G512" i="7" s="1"/>
  <c r="W424" i="1"/>
  <c r="F454" i="1"/>
  <c r="X424" i="1"/>
  <c r="F456" i="1"/>
  <c r="Y424" i="1"/>
  <c r="F457" i="1"/>
  <c r="AO424" i="1"/>
  <c r="F434" i="1"/>
  <c r="AP424" i="1"/>
  <c r="F439" i="1"/>
  <c r="AQ424" i="1"/>
  <c r="F440" i="1"/>
  <c r="AR424" i="1"/>
  <c r="F458" i="1"/>
  <c r="AS424" i="1"/>
  <c r="F447" i="1"/>
  <c r="AT424" i="1"/>
  <c r="F448" i="1"/>
  <c r="AU424" i="1"/>
  <c r="F449" i="1"/>
  <c r="AV424" i="1"/>
  <c r="F435" i="1"/>
  <c r="AW424" i="1"/>
  <c r="F436" i="1"/>
  <c r="AX424" i="1"/>
  <c r="F437" i="1"/>
  <c r="AY424" i="1"/>
  <c r="F438" i="1"/>
  <c r="AZ424" i="1"/>
  <c r="F441" i="1"/>
  <c r="BA424" i="1"/>
  <c r="F450" i="1"/>
  <c r="BB424" i="1"/>
  <c r="F443" i="1"/>
  <c r="BC424" i="1"/>
  <c r="F446" i="1"/>
  <c r="BD424" i="1"/>
  <c r="F455" i="1"/>
  <c r="AH270" i="1" l="1"/>
  <c r="G88" i="7"/>
  <c r="L593" i="7"/>
  <c r="L591" i="7" s="1"/>
  <c r="L588" i="7" s="1"/>
  <c r="L524" i="7"/>
  <c r="L522" i="7" s="1"/>
  <c r="L519" i="7" s="1"/>
  <c r="L109" i="7"/>
  <c r="L107" i="7" s="1"/>
  <c r="L104" i="7" s="1"/>
  <c r="L544" i="7"/>
  <c r="L542" i="7" s="1"/>
  <c r="L539" i="7" s="1"/>
  <c r="L228" i="7"/>
  <c r="L226" i="7" s="1"/>
  <c r="L223" i="7" s="1"/>
  <c r="L380" i="7"/>
  <c r="L377" i="7" s="1"/>
  <c r="L566" i="7"/>
  <c r="L562" i="7"/>
  <c r="L609" i="7" s="1"/>
  <c r="BU464" i="7"/>
  <c r="BV464" i="7" s="1"/>
  <c r="BR464" i="7"/>
  <c r="I464" i="7"/>
  <c r="AS383" i="1"/>
  <c r="F409" i="1"/>
  <c r="AB383" i="1"/>
  <c r="O392" i="1"/>
  <c r="GO385" i="1"/>
  <c r="CC392" i="1" s="1"/>
  <c r="CA392" i="1"/>
  <c r="DJ174" i="3"/>
  <c r="S348" i="1"/>
  <c r="CP348" i="1"/>
  <c r="O348" i="1" s="1"/>
  <c r="DJ176" i="3"/>
  <c r="DJ147" i="3"/>
  <c r="S345" i="1"/>
  <c r="CP345" i="1"/>
  <c r="O345" i="1" s="1"/>
  <c r="DJ153" i="3"/>
  <c r="DJ154" i="3"/>
  <c r="DJ155" i="3"/>
  <c r="DJ156" i="3"/>
  <c r="DJ157" i="3"/>
  <c r="AH351" i="1"/>
  <c r="DJ132" i="3"/>
  <c r="S344" i="1"/>
  <c r="CP344" i="1"/>
  <c r="O344" i="1" s="1"/>
  <c r="AI351" i="1"/>
  <c r="DJ138" i="3"/>
  <c r="DJ139" i="3"/>
  <c r="DJ140" i="3"/>
  <c r="DJ141" i="3"/>
  <c r="DJ142" i="3"/>
  <c r="DJ129" i="3"/>
  <c r="S343" i="1"/>
  <c r="AE351" i="1"/>
  <c r="AD351" i="1"/>
  <c r="CP343" i="1"/>
  <c r="O343" i="1" s="1"/>
  <c r="AC351" i="1"/>
  <c r="DJ131" i="3"/>
  <c r="DJ102" i="3"/>
  <c r="S305" i="1"/>
  <c r="CP305" i="1"/>
  <c r="O305" i="1" s="1"/>
  <c r="DJ108" i="3"/>
  <c r="DJ109" i="3"/>
  <c r="DJ110" i="3"/>
  <c r="DJ111" i="3"/>
  <c r="DJ112" i="3"/>
  <c r="AH309" i="1"/>
  <c r="DJ87" i="3"/>
  <c r="S304" i="1"/>
  <c r="AE309" i="1"/>
  <c r="AD309" i="1"/>
  <c r="CP304" i="1"/>
  <c r="O304" i="1" s="1"/>
  <c r="AC309" i="1"/>
  <c r="AI309" i="1"/>
  <c r="DJ93" i="3"/>
  <c r="DJ94" i="3"/>
  <c r="DJ95" i="3"/>
  <c r="DJ96" i="3"/>
  <c r="DJ97" i="3"/>
  <c r="BD257" i="1"/>
  <c r="F485" i="1"/>
  <c r="BC257" i="1"/>
  <c r="F476" i="1"/>
  <c r="BB257" i="1"/>
  <c r="F473" i="1"/>
  <c r="BA257" i="1"/>
  <c r="F480" i="1"/>
  <c r="AZ257" i="1"/>
  <c r="F471" i="1"/>
  <c r="AX257" i="1"/>
  <c r="F467" i="1"/>
  <c r="AU257" i="1"/>
  <c r="F479" i="1"/>
  <c r="AQ257" i="1"/>
  <c r="F470" i="1"/>
  <c r="AP257" i="1"/>
  <c r="F469" i="1"/>
  <c r="AO257" i="1"/>
  <c r="F464" i="1"/>
  <c r="W257" i="1"/>
  <c r="F484" i="1"/>
  <c r="T257" i="1"/>
  <c r="F481" i="1"/>
  <c r="AH261" i="1"/>
  <c r="U270" i="1"/>
  <c r="DJ81" i="3"/>
  <c r="S267" i="1"/>
  <c r="CP267" i="1"/>
  <c r="O267" i="1" s="1"/>
  <c r="V261" i="1"/>
  <c r="F293" i="1"/>
  <c r="G132" i="7" s="1"/>
  <c r="DJ84" i="3"/>
  <c r="DJ78" i="3"/>
  <c r="S265" i="1"/>
  <c r="CP265" i="1"/>
  <c r="O265" i="1" s="1"/>
  <c r="DJ77" i="3"/>
  <c r="S264" i="1"/>
  <c r="CP264" i="1"/>
  <c r="O264" i="1" s="1"/>
  <c r="DJ76" i="3"/>
  <c r="S263" i="1"/>
  <c r="AE270" i="1"/>
  <c r="AD270" i="1"/>
  <c r="CP263" i="1"/>
  <c r="O263" i="1" s="1"/>
  <c r="AC270" i="1"/>
  <c r="AH185" i="1"/>
  <c r="U192" i="1"/>
  <c r="DJ74" i="3"/>
  <c r="S190" i="1"/>
  <c r="AE185" i="1"/>
  <c r="R192" i="1"/>
  <c r="AD185" i="1"/>
  <c r="Q192" i="1"/>
  <c r="CP190" i="1"/>
  <c r="O190" i="1" s="1"/>
  <c r="AC192" i="1"/>
  <c r="AS145" i="1"/>
  <c r="F170" i="1"/>
  <c r="AB145" i="1"/>
  <c r="O153" i="1"/>
  <c r="GO147" i="1"/>
  <c r="CC153" i="1" s="1"/>
  <c r="CA153" i="1"/>
  <c r="DJ60" i="3"/>
  <c r="S110" i="1"/>
  <c r="CP110" i="1"/>
  <c r="O110" i="1" s="1"/>
  <c r="DJ62" i="3"/>
  <c r="DJ39" i="3"/>
  <c r="S108" i="1"/>
  <c r="CP108" i="1"/>
  <c r="O108" i="1" s="1"/>
  <c r="AI104" i="1"/>
  <c r="V113" i="1"/>
  <c r="DJ41" i="3"/>
  <c r="DJ42" i="3"/>
  <c r="DJ43" i="3"/>
  <c r="DJ44" i="3"/>
  <c r="DJ35" i="3"/>
  <c r="S107" i="1"/>
  <c r="CP107" i="1"/>
  <c r="O107" i="1" s="1"/>
  <c r="DJ37" i="3"/>
  <c r="U104" i="1"/>
  <c r="F135" i="1"/>
  <c r="DJ32" i="3"/>
  <c r="S106" i="1"/>
  <c r="AE113" i="1"/>
  <c r="AD113" i="1"/>
  <c r="CP106" i="1"/>
  <c r="O106" i="1" s="1"/>
  <c r="AC113" i="1"/>
  <c r="DJ34" i="3"/>
  <c r="U67" i="1"/>
  <c r="F94" i="1"/>
  <c r="DJ11" i="3"/>
  <c r="S69" i="1"/>
  <c r="AE67" i="1"/>
  <c r="R72" i="1"/>
  <c r="AD67" i="1"/>
  <c r="Q72" i="1"/>
  <c r="CP69" i="1"/>
  <c r="O69" i="1" s="1"/>
  <c r="AC72" i="1"/>
  <c r="AI67" i="1"/>
  <c r="V72" i="1"/>
  <c r="DJ13" i="3"/>
  <c r="DJ14" i="3"/>
  <c r="DJ15" i="3"/>
  <c r="DJ16" i="3"/>
  <c r="BD22" i="1"/>
  <c r="F247" i="1"/>
  <c r="BD493" i="1"/>
  <c r="BC22" i="1"/>
  <c r="F238" i="1"/>
  <c r="BC493" i="1"/>
  <c r="BB22" i="1"/>
  <c r="F235" i="1"/>
  <c r="BB493" i="1"/>
  <c r="BA22" i="1"/>
  <c r="F242" i="1"/>
  <c r="BA493" i="1"/>
  <c r="AZ22" i="1"/>
  <c r="F233" i="1"/>
  <c r="AZ493" i="1"/>
  <c r="AX22" i="1"/>
  <c r="F229" i="1"/>
  <c r="AX493" i="1"/>
  <c r="AQ22" i="1"/>
  <c r="F232" i="1"/>
  <c r="AQ493" i="1"/>
  <c r="AP22" i="1"/>
  <c r="F231" i="1"/>
  <c r="AP493" i="1"/>
  <c r="AO22" i="1"/>
  <c r="F226" i="1"/>
  <c r="AO493" i="1"/>
  <c r="W22" i="1"/>
  <c r="F246" i="1"/>
  <c r="W493" i="1"/>
  <c r="T22" i="1"/>
  <c r="F243" i="1"/>
  <c r="T493" i="1"/>
  <c r="AH26" i="1"/>
  <c r="U35" i="1"/>
  <c r="DJ5" i="3"/>
  <c r="S32" i="1"/>
  <c r="CP32" i="1"/>
  <c r="O32" i="1" s="1"/>
  <c r="V26" i="1"/>
  <c r="F58" i="1"/>
  <c r="V222" i="1"/>
  <c r="DJ8" i="3"/>
  <c r="DJ3" i="3"/>
  <c r="S30" i="1"/>
  <c r="CP30" i="1"/>
  <c r="O30" i="1" s="1"/>
  <c r="DJ2" i="3"/>
  <c r="S29" i="1"/>
  <c r="CP29" i="1"/>
  <c r="O29" i="1" s="1"/>
  <c r="DJ1" i="3"/>
  <c r="S28" i="1"/>
  <c r="AE35" i="1"/>
  <c r="AD35" i="1"/>
  <c r="CP28" i="1"/>
  <c r="O28" i="1" s="1"/>
  <c r="AC35" i="1"/>
  <c r="G16" i="2" l="1"/>
  <c r="G18" i="2" s="1"/>
  <c r="C44" i="7"/>
  <c r="H16" i="2"/>
  <c r="H18" i="2" s="1"/>
  <c r="C45" i="7"/>
  <c r="AC26" i="1"/>
  <c r="P35" i="1"/>
  <c r="CE35" i="1"/>
  <c r="CF35" i="1"/>
  <c r="CH35" i="1"/>
  <c r="AB35" i="1"/>
  <c r="AD26" i="1"/>
  <c r="Q35" i="1"/>
  <c r="AE26" i="1"/>
  <c r="R35" i="1"/>
  <c r="CY28" i="1"/>
  <c r="X28" i="1" s="1"/>
  <c r="CZ28" i="1"/>
  <c r="Y28" i="1" s="1"/>
  <c r="AF35" i="1"/>
  <c r="CY29" i="1"/>
  <c r="X29" i="1" s="1"/>
  <c r="CZ29" i="1"/>
  <c r="Y29" i="1" s="1"/>
  <c r="CY30" i="1"/>
  <c r="X30" i="1" s="1"/>
  <c r="CZ30" i="1"/>
  <c r="Y30" i="1" s="1"/>
  <c r="V22" i="1"/>
  <c r="F245" i="1"/>
  <c r="CY32" i="1"/>
  <c r="X32" i="1" s="1"/>
  <c r="CZ32" i="1"/>
  <c r="Y32" i="1" s="1"/>
  <c r="U26" i="1"/>
  <c r="F57" i="1"/>
  <c r="U222" i="1"/>
  <c r="T18" i="1"/>
  <c r="F514" i="1"/>
  <c r="W18" i="1"/>
  <c r="F517" i="1"/>
  <c r="AO18" i="1"/>
  <c r="F497" i="1"/>
  <c r="AP18" i="1"/>
  <c r="F502" i="1"/>
  <c r="AQ18" i="1"/>
  <c r="F503" i="1"/>
  <c r="AX18" i="1"/>
  <c r="F500" i="1"/>
  <c r="AZ18" i="1"/>
  <c r="F504" i="1"/>
  <c r="BA18" i="1"/>
  <c r="F513" i="1"/>
  <c r="BB18" i="1"/>
  <c r="F506" i="1"/>
  <c r="BC18" i="1"/>
  <c r="F509" i="1"/>
  <c r="BD18" i="1"/>
  <c r="F518" i="1"/>
  <c r="V67" i="1"/>
  <c r="F95" i="1"/>
  <c r="AC67" i="1"/>
  <c r="P72" i="1"/>
  <c r="CE72" i="1"/>
  <c r="CF72" i="1"/>
  <c r="CH72" i="1"/>
  <c r="AB72" i="1"/>
  <c r="Q67" i="1"/>
  <c r="F84" i="1"/>
  <c r="R67" i="1"/>
  <c r="F86" i="1"/>
  <c r="CY69" i="1"/>
  <c r="X69" i="1" s="1"/>
  <c r="CZ69" i="1"/>
  <c r="Y69" i="1" s="1"/>
  <c r="AL72" i="1" s="1"/>
  <c r="AF72" i="1"/>
  <c r="AC104" i="1"/>
  <c r="P113" i="1"/>
  <c r="CE113" i="1"/>
  <c r="CF113" i="1"/>
  <c r="CH113" i="1"/>
  <c r="AB113" i="1"/>
  <c r="AD104" i="1"/>
  <c r="Q113" i="1"/>
  <c r="AE104" i="1"/>
  <c r="R113" i="1"/>
  <c r="CY106" i="1"/>
  <c r="X106" i="1" s="1"/>
  <c r="CZ106" i="1"/>
  <c r="Y106" i="1" s="1"/>
  <c r="AF113" i="1"/>
  <c r="CY107" i="1"/>
  <c r="X107" i="1" s="1"/>
  <c r="CZ107" i="1"/>
  <c r="Y107" i="1" s="1"/>
  <c r="V104" i="1"/>
  <c r="F136" i="1"/>
  <c r="CY108" i="1"/>
  <c r="X108" i="1" s="1"/>
  <c r="CZ108" i="1"/>
  <c r="Y108" i="1" s="1"/>
  <c r="CY110" i="1"/>
  <c r="X110" i="1" s="1"/>
  <c r="CZ110" i="1"/>
  <c r="Y110" i="1" s="1"/>
  <c r="CA145" i="1"/>
  <c r="AR153" i="1"/>
  <c r="CC145" i="1"/>
  <c r="AT153" i="1"/>
  <c r="O145" i="1"/>
  <c r="F155" i="1"/>
  <c r="AC185" i="1"/>
  <c r="P192" i="1"/>
  <c r="CE192" i="1"/>
  <c r="CF192" i="1"/>
  <c r="CH192" i="1"/>
  <c r="AB192" i="1"/>
  <c r="Q185" i="1"/>
  <c r="F204" i="1"/>
  <c r="R185" i="1"/>
  <c r="F206" i="1"/>
  <c r="CY190" i="1"/>
  <c r="X190" i="1" s="1"/>
  <c r="CZ190" i="1"/>
  <c r="Y190" i="1" s="1"/>
  <c r="AL192" i="1" s="1"/>
  <c r="AF192" i="1"/>
  <c r="U185" i="1"/>
  <c r="F214" i="1"/>
  <c r="AC261" i="1"/>
  <c r="P270" i="1"/>
  <c r="CE270" i="1"/>
  <c r="CF270" i="1"/>
  <c r="CH270" i="1"/>
  <c r="AB270" i="1"/>
  <c r="AD261" i="1"/>
  <c r="Q270" i="1"/>
  <c r="AE261" i="1"/>
  <c r="R270" i="1"/>
  <c r="CY263" i="1"/>
  <c r="X263" i="1" s="1"/>
  <c r="AZ64" i="7" s="1"/>
  <c r="CZ263" i="1"/>
  <c r="Y263" i="1" s="1"/>
  <c r="BA64" i="7" s="1"/>
  <c r="AF270" i="1"/>
  <c r="CY264" i="1"/>
  <c r="X264" i="1" s="1"/>
  <c r="AZ74" i="7" s="1"/>
  <c r="L72" i="7" s="1"/>
  <c r="CZ264" i="1"/>
  <c r="Y264" i="1" s="1"/>
  <c r="BA74" i="7" s="1"/>
  <c r="L73" i="7" s="1"/>
  <c r="CY265" i="1"/>
  <c r="X265" i="1" s="1"/>
  <c r="AZ85" i="7" s="1"/>
  <c r="L83" i="7" s="1"/>
  <c r="CZ265" i="1"/>
  <c r="Y265" i="1" s="1"/>
  <c r="BA85" i="7" s="1"/>
  <c r="L84" i="7" s="1"/>
  <c r="CY267" i="1"/>
  <c r="X267" i="1" s="1"/>
  <c r="AZ102" i="7" s="1"/>
  <c r="L100" i="7" s="1"/>
  <c r="CZ267" i="1"/>
  <c r="Y267" i="1" s="1"/>
  <c r="BA102" i="7" s="1"/>
  <c r="L101" i="7" s="1"/>
  <c r="U261" i="1"/>
  <c r="F292" i="1"/>
  <c r="G131" i="7" s="1"/>
  <c r="AI302" i="1"/>
  <c r="V309" i="1"/>
  <c r="AC302" i="1"/>
  <c r="P309" i="1"/>
  <c r="CE309" i="1"/>
  <c r="CF309" i="1"/>
  <c r="CH309" i="1"/>
  <c r="AB309" i="1"/>
  <c r="AD302" i="1"/>
  <c r="Q309" i="1"/>
  <c r="AE302" i="1"/>
  <c r="R309" i="1"/>
  <c r="CY304" i="1"/>
  <c r="X304" i="1" s="1"/>
  <c r="AZ163" i="7" s="1"/>
  <c r="CZ304" i="1"/>
  <c r="Y304" i="1" s="1"/>
  <c r="BA163" i="7" s="1"/>
  <c r="AF309" i="1"/>
  <c r="AH302" i="1"/>
  <c r="U309" i="1"/>
  <c r="CY305" i="1"/>
  <c r="X305" i="1" s="1"/>
  <c r="AZ194" i="7" s="1"/>
  <c r="L192" i="7" s="1"/>
  <c r="CZ305" i="1"/>
  <c r="Y305" i="1" s="1"/>
  <c r="BA194" i="7" s="1"/>
  <c r="L193" i="7" s="1"/>
  <c r="AC341" i="1"/>
  <c r="P351" i="1"/>
  <c r="CE351" i="1"/>
  <c r="CF351" i="1"/>
  <c r="CH351" i="1"/>
  <c r="AB351" i="1"/>
  <c r="AD341" i="1"/>
  <c r="Q351" i="1"/>
  <c r="AE341" i="1"/>
  <c r="R351" i="1"/>
  <c r="CY343" i="1"/>
  <c r="X343" i="1" s="1"/>
  <c r="AZ267" i="7" s="1"/>
  <c r="CZ343" i="1"/>
  <c r="Y343" i="1" s="1"/>
  <c r="BA267" i="7" s="1"/>
  <c r="AF351" i="1"/>
  <c r="AI341" i="1"/>
  <c r="V351" i="1"/>
  <c r="CY344" i="1"/>
  <c r="X344" i="1" s="1"/>
  <c r="AZ294" i="7" s="1"/>
  <c r="L292" i="7" s="1"/>
  <c r="CZ344" i="1"/>
  <c r="Y344" i="1" s="1"/>
  <c r="BA294" i="7" s="1"/>
  <c r="L293" i="7" s="1"/>
  <c r="AH341" i="1"/>
  <c r="U351" i="1"/>
  <c r="CY345" i="1"/>
  <c r="X345" i="1" s="1"/>
  <c r="AZ324" i="7" s="1"/>
  <c r="L322" i="7" s="1"/>
  <c r="CZ345" i="1"/>
  <c r="Y345" i="1" s="1"/>
  <c r="BA324" i="7" s="1"/>
  <c r="L323" i="7" s="1"/>
  <c r="CY348" i="1"/>
  <c r="X348" i="1" s="1"/>
  <c r="AZ363" i="7" s="1"/>
  <c r="L361" i="7" s="1"/>
  <c r="CZ348" i="1"/>
  <c r="Y348" i="1" s="1"/>
  <c r="BA363" i="7" s="1"/>
  <c r="L362" i="7" s="1"/>
  <c r="CA383" i="1"/>
  <c r="AR392" i="1"/>
  <c r="CC383" i="1"/>
  <c r="AT392" i="1"/>
  <c r="O383" i="1"/>
  <c r="F394" i="1"/>
  <c r="AN363" i="7" l="1"/>
  <c r="K363" i="7"/>
  <c r="I363" i="7" s="1"/>
  <c r="AN324" i="7"/>
  <c r="K324" i="7"/>
  <c r="I324" i="7" s="1"/>
  <c r="AN294" i="7"/>
  <c r="K294" i="7"/>
  <c r="I294" i="7" s="1"/>
  <c r="L393" i="7"/>
  <c r="L266" i="7"/>
  <c r="L392" i="7"/>
  <c r="L400" i="7" s="1"/>
  <c r="L265" i="7"/>
  <c r="AN194" i="7"/>
  <c r="K194" i="7"/>
  <c r="I194" i="7" s="1"/>
  <c r="L555" i="7"/>
  <c r="L239" i="7"/>
  <c r="L162" i="7"/>
  <c r="L554" i="7"/>
  <c r="L537" i="7" s="1"/>
  <c r="L238" i="7"/>
  <c r="L246" i="7" s="1"/>
  <c r="L161" i="7"/>
  <c r="AN102" i="7"/>
  <c r="K102" i="7"/>
  <c r="I102" i="7" s="1"/>
  <c r="AN85" i="7"/>
  <c r="K85" i="7"/>
  <c r="I85" i="7" s="1"/>
  <c r="AN74" i="7"/>
  <c r="K74" i="7"/>
  <c r="I74" i="7" s="1"/>
  <c r="L604" i="7"/>
  <c r="L535" i="7"/>
  <c r="L120" i="7"/>
  <c r="L63" i="7"/>
  <c r="L603" i="7"/>
  <c r="L534" i="7"/>
  <c r="L517" i="7" s="1"/>
  <c r="L586" i="7" s="1"/>
  <c r="L119" i="7"/>
  <c r="L127" i="7" s="1"/>
  <c r="L62" i="7"/>
  <c r="AT383" i="1"/>
  <c r="F410" i="1"/>
  <c r="AR383" i="1"/>
  <c r="F420" i="1"/>
  <c r="GM348" i="1"/>
  <c r="GO348" i="1" s="1"/>
  <c r="GM345" i="1"/>
  <c r="GO345" i="1" s="1"/>
  <c r="U341" i="1"/>
  <c r="F373" i="1"/>
  <c r="G404" i="7" s="1"/>
  <c r="GM344" i="1"/>
  <c r="GO344" i="1" s="1"/>
  <c r="V341" i="1"/>
  <c r="F374" i="1"/>
  <c r="G405" i="7" s="1"/>
  <c r="AF341" i="1"/>
  <c r="S351" i="1"/>
  <c r="AL351" i="1"/>
  <c r="AK351" i="1"/>
  <c r="GM343" i="1"/>
  <c r="R341" i="1"/>
  <c r="F365" i="1"/>
  <c r="Q341" i="1"/>
  <c r="F363" i="1"/>
  <c r="AB341" i="1"/>
  <c r="O351" i="1"/>
  <c r="CH341" i="1"/>
  <c r="AY351" i="1"/>
  <c r="CF341" i="1"/>
  <c r="AW351" i="1"/>
  <c r="CE341" i="1"/>
  <c r="AV351" i="1"/>
  <c r="P341" i="1"/>
  <c r="F354" i="1"/>
  <c r="GM305" i="1"/>
  <c r="GO305" i="1" s="1"/>
  <c r="U302" i="1"/>
  <c r="F331" i="1"/>
  <c r="G250" i="7" s="1"/>
  <c r="U460" i="1"/>
  <c r="AF302" i="1"/>
  <c r="S309" i="1"/>
  <c r="AL309" i="1"/>
  <c r="AK309" i="1"/>
  <c r="GM304" i="1"/>
  <c r="R302" i="1"/>
  <c r="F323" i="1"/>
  <c r="Q302" i="1"/>
  <c r="F321" i="1"/>
  <c r="AB302" i="1"/>
  <c r="O309" i="1"/>
  <c r="CH302" i="1"/>
  <c r="AY309" i="1"/>
  <c r="CF302" i="1"/>
  <c r="AW309" i="1"/>
  <c r="CE302" i="1"/>
  <c r="AV309" i="1"/>
  <c r="P302" i="1"/>
  <c r="F312" i="1"/>
  <c r="V302" i="1"/>
  <c r="F332" i="1"/>
  <c r="G251" i="7" s="1"/>
  <c r="V460" i="1"/>
  <c r="GM267" i="1"/>
  <c r="GN267" i="1" s="1"/>
  <c r="GM265" i="1"/>
  <c r="GN265" i="1" s="1"/>
  <c r="GM264" i="1"/>
  <c r="GN264" i="1" s="1"/>
  <c r="AF261" i="1"/>
  <c r="S270" i="1"/>
  <c r="AL270" i="1"/>
  <c r="AK270" i="1"/>
  <c r="GM263" i="1"/>
  <c r="R261" i="1"/>
  <c r="F284" i="1"/>
  <c r="R460" i="1"/>
  <c r="Q261" i="1"/>
  <c r="F282" i="1"/>
  <c r="Q460" i="1"/>
  <c r="AB261" i="1"/>
  <c r="O270" i="1"/>
  <c r="CH261" i="1"/>
  <c r="AY270" i="1"/>
  <c r="CF261" i="1"/>
  <c r="AW270" i="1"/>
  <c r="CE261" i="1"/>
  <c r="AV270" i="1"/>
  <c r="P261" i="1"/>
  <c r="F273" i="1"/>
  <c r="P460" i="1"/>
  <c r="AF185" i="1"/>
  <c r="S192" i="1"/>
  <c r="AL185" i="1"/>
  <c r="Y192" i="1"/>
  <c r="AK192" i="1"/>
  <c r="GM190" i="1"/>
  <c r="AB185" i="1"/>
  <c r="O192" i="1"/>
  <c r="CH185" i="1"/>
  <c r="AY192" i="1"/>
  <c r="CF185" i="1"/>
  <c r="AW192" i="1"/>
  <c r="CE185" i="1"/>
  <c r="AV192" i="1"/>
  <c r="P185" i="1"/>
  <c r="F195" i="1"/>
  <c r="AT145" i="1"/>
  <c r="F171" i="1"/>
  <c r="AR145" i="1"/>
  <c r="F181" i="1"/>
  <c r="GM110" i="1"/>
  <c r="GO110" i="1" s="1"/>
  <c r="GM108" i="1"/>
  <c r="GO108" i="1" s="1"/>
  <c r="GM107" i="1"/>
  <c r="GO107" i="1" s="1"/>
  <c r="AF104" i="1"/>
  <c r="S113" i="1"/>
  <c r="AL113" i="1"/>
  <c r="AK113" i="1"/>
  <c r="GM106" i="1"/>
  <c r="R104" i="1"/>
  <c r="F127" i="1"/>
  <c r="Q104" i="1"/>
  <c r="F125" i="1"/>
  <c r="AB104" i="1"/>
  <c r="O113" i="1"/>
  <c r="CH104" i="1"/>
  <c r="AY113" i="1"/>
  <c r="CF104" i="1"/>
  <c r="AW113" i="1"/>
  <c r="CE104" i="1"/>
  <c r="AV113" i="1"/>
  <c r="P104" i="1"/>
  <c r="F116" i="1"/>
  <c r="AF67" i="1"/>
  <c r="S72" i="1"/>
  <c r="AL67" i="1"/>
  <c r="Y72" i="1"/>
  <c r="AK72" i="1"/>
  <c r="GM69" i="1"/>
  <c r="AB67" i="1"/>
  <c r="O72" i="1"/>
  <c r="CH67" i="1"/>
  <c r="AY72" i="1"/>
  <c r="CF67" i="1"/>
  <c r="AW72" i="1"/>
  <c r="CE67" i="1"/>
  <c r="AV72" i="1"/>
  <c r="P67" i="1"/>
  <c r="F75" i="1"/>
  <c r="U22" i="1"/>
  <c r="F244" i="1"/>
  <c r="U493" i="1"/>
  <c r="GM32" i="1"/>
  <c r="GN32" i="1" s="1"/>
  <c r="GM30" i="1"/>
  <c r="GN30" i="1" s="1"/>
  <c r="GM29" i="1"/>
  <c r="GN29" i="1" s="1"/>
  <c r="AF26" i="1"/>
  <c r="S35" i="1"/>
  <c r="AL35" i="1"/>
  <c r="AK35" i="1"/>
  <c r="GM28" i="1"/>
  <c r="R26" i="1"/>
  <c r="F49" i="1"/>
  <c r="R222" i="1"/>
  <c r="Q26" i="1"/>
  <c r="F47" i="1"/>
  <c r="Q222" i="1"/>
  <c r="AB26" i="1"/>
  <c r="O35" i="1"/>
  <c r="CH26" i="1"/>
  <c r="AY35" i="1"/>
  <c r="CF26" i="1"/>
  <c r="AW35" i="1"/>
  <c r="CE26" i="1"/>
  <c r="AV35" i="1"/>
  <c r="P26" i="1"/>
  <c r="F38" i="1"/>
  <c r="P222" i="1"/>
  <c r="AN64" i="7" l="1"/>
  <c r="K64" i="7"/>
  <c r="I64" i="7" s="1"/>
  <c r="AN163" i="7"/>
  <c r="K163" i="7"/>
  <c r="I163" i="7" s="1"/>
  <c r="AN267" i="7"/>
  <c r="K267" i="7"/>
  <c r="I267" i="7" s="1"/>
  <c r="P22" i="1"/>
  <c r="F225" i="1"/>
  <c r="P493" i="1"/>
  <c r="AV26" i="1"/>
  <c r="F40" i="1"/>
  <c r="AV222" i="1"/>
  <c r="AW26" i="1"/>
  <c r="F41" i="1"/>
  <c r="AW222" i="1"/>
  <c r="AY26" i="1"/>
  <c r="F43" i="1"/>
  <c r="AY222" i="1"/>
  <c r="O26" i="1"/>
  <c r="F37" i="1"/>
  <c r="O222" i="1"/>
  <c r="Q22" i="1"/>
  <c r="F234" i="1"/>
  <c r="Q493" i="1"/>
  <c r="R22" i="1"/>
  <c r="F236" i="1"/>
  <c r="R493" i="1"/>
  <c r="GN28" i="1"/>
  <c r="CB35" i="1" s="1"/>
  <c r="CA35" i="1"/>
  <c r="AK26" i="1"/>
  <c r="X35" i="1"/>
  <c r="AL26" i="1"/>
  <c r="Y35" i="1"/>
  <c r="S26" i="1"/>
  <c r="F50" i="1"/>
  <c r="S222" i="1"/>
  <c r="U18" i="1"/>
  <c r="F515" i="1"/>
  <c r="AV67" i="1"/>
  <c r="F77" i="1"/>
  <c r="AW67" i="1"/>
  <c r="F78" i="1"/>
  <c r="AY67" i="1"/>
  <c r="F80" i="1"/>
  <c r="O67" i="1"/>
  <c r="F74" i="1"/>
  <c r="GO69" i="1"/>
  <c r="CC72" i="1" s="1"/>
  <c r="CA72" i="1"/>
  <c r="AK67" i="1"/>
  <c r="X72" i="1"/>
  <c r="Y67" i="1"/>
  <c r="F99" i="1"/>
  <c r="S67" i="1"/>
  <c r="F87" i="1"/>
  <c r="AV104" i="1"/>
  <c r="F118" i="1"/>
  <c r="AW104" i="1"/>
  <c r="F119" i="1"/>
  <c r="AY104" i="1"/>
  <c r="F121" i="1"/>
  <c r="O104" i="1"/>
  <c r="F115" i="1"/>
  <c r="GO106" i="1"/>
  <c r="CC113" i="1" s="1"/>
  <c r="CA113" i="1"/>
  <c r="AK104" i="1"/>
  <c r="X113" i="1"/>
  <c r="AL104" i="1"/>
  <c r="Y113" i="1"/>
  <c r="S104" i="1"/>
  <c r="F128" i="1"/>
  <c r="AV185" i="1"/>
  <c r="F197" i="1"/>
  <c r="AW185" i="1"/>
  <c r="F198" i="1"/>
  <c r="AY185" i="1"/>
  <c r="F200" i="1"/>
  <c r="O185" i="1"/>
  <c r="F194" i="1"/>
  <c r="GP190" i="1"/>
  <c r="CD192" i="1" s="1"/>
  <c r="CA192" i="1"/>
  <c r="AK185" i="1"/>
  <c r="X192" i="1"/>
  <c r="Y185" i="1"/>
  <c r="F219" i="1"/>
  <c r="S185" i="1"/>
  <c r="F207" i="1"/>
  <c r="P257" i="1"/>
  <c r="F463" i="1"/>
  <c r="AV261" i="1"/>
  <c r="F275" i="1"/>
  <c r="AV460" i="1"/>
  <c r="AW261" i="1"/>
  <c r="F276" i="1"/>
  <c r="AW460" i="1"/>
  <c r="AY261" i="1"/>
  <c r="F278" i="1"/>
  <c r="AY460" i="1"/>
  <c r="O261" i="1"/>
  <c r="F272" i="1"/>
  <c r="O460" i="1"/>
  <c r="Q257" i="1"/>
  <c r="F472" i="1"/>
  <c r="R257" i="1"/>
  <c r="F474" i="1"/>
  <c r="GN263" i="1"/>
  <c r="CB270" i="1" s="1"/>
  <c r="CA270" i="1"/>
  <c r="AK261" i="1"/>
  <c r="X270" i="1"/>
  <c r="AL261" i="1"/>
  <c r="Y270" i="1"/>
  <c r="S261" i="1"/>
  <c r="F285" i="1"/>
  <c r="S460" i="1"/>
  <c r="V257" i="1"/>
  <c r="F483" i="1"/>
  <c r="V493" i="1"/>
  <c r="AV302" i="1"/>
  <c r="F314" i="1"/>
  <c r="AW302" i="1"/>
  <c r="F315" i="1"/>
  <c r="AY302" i="1"/>
  <c r="F317" i="1"/>
  <c r="O302" i="1"/>
  <c r="F311" i="1"/>
  <c r="GO304" i="1"/>
  <c r="CC309" i="1" s="1"/>
  <c r="CA309" i="1"/>
  <c r="AK302" i="1"/>
  <c r="X309" i="1"/>
  <c r="AL302" i="1"/>
  <c r="Y309" i="1"/>
  <c r="S302" i="1"/>
  <c r="F324" i="1"/>
  <c r="U257" i="1"/>
  <c r="F482" i="1"/>
  <c r="AV341" i="1"/>
  <c r="F356" i="1"/>
  <c r="AW341" i="1"/>
  <c r="F357" i="1"/>
  <c r="AY341" i="1"/>
  <c r="F359" i="1"/>
  <c r="O341" i="1"/>
  <c r="F353" i="1"/>
  <c r="GO343" i="1"/>
  <c r="CC351" i="1" s="1"/>
  <c r="CA351" i="1"/>
  <c r="AK341" i="1"/>
  <c r="X351" i="1"/>
  <c r="AL341" i="1"/>
  <c r="Y351" i="1"/>
  <c r="S341" i="1"/>
  <c r="F366" i="1"/>
  <c r="K42" i="7" l="1"/>
  <c r="G613" i="7"/>
  <c r="K43" i="7"/>
  <c r="G614" i="7"/>
  <c r="Y341" i="1"/>
  <c r="F378" i="1"/>
  <c r="X341" i="1"/>
  <c r="F377" i="1"/>
  <c r="CA341" i="1"/>
  <c r="AR351" i="1"/>
  <c r="CC341" i="1"/>
  <c r="AT351" i="1"/>
  <c r="Y302" i="1"/>
  <c r="F336" i="1"/>
  <c r="X302" i="1"/>
  <c r="F335" i="1"/>
  <c r="CA302" i="1"/>
  <c r="AR309" i="1"/>
  <c r="CC302" i="1"/>
  <c r="AT309" i="1"/>
  <c r="V18" i="1"/>
  <c r="F516" i="1"/>
  <c r="S257" i="1"/>
  <c r="F475" i="1"/>
  <c r="J16" i="2" s="1"/>
  <c r="J18" i="2" s="1"/>
  <c r="Y261" i="1"/>
  <c r="F297" i="1"/>
  <c r="Y460" i="1"/>
  <c r="X261" i="1"/>
  <c r="F296" i="1"/>
  <c r="X460" i="1"/>
  <c r="CA261" i="1"/>
  <c r="AR270" i="1"/>
  <c r="CB261" i="1"/>
  <c r="AS270" i="1"/>
  <c r="O257" i="1"/>
  <c r="F462" i="1"/>
  <c r="AY257" i="1"/>
  <c r="F468" i="1"/>
  <c r="AW257" i="1"/>
  <c r="F466" i="1"/>
  <c r="AV257" i="1"/>
  <c r="F465" i="1"/>
  <c r="X185" i="1"/>
  <c r="F218" i="1"/>
  <c r="CA185" i="1"/>
  <c r="AR192" i="1"/>
  <c r="CD185" i="1"/>
  <c r="AU192" i="1"/>
  <c r="Y104" i="1"/>
  <c r="F140" i="1"/>
  <c r="X104" i="1"/>
  <c r="F139" i="1"/>
  <c r="CA104" i="1"/>
  <c r="AR113" i="1"/>
  <c r="CC104" i="1"/>
  <c r="AT113" i="1"/>
  <c r="X67" i="1"/>
  <c r="F98" i="1"/>
  <c r="CA67" i="1"/>
  <c r="AR72" i="1"/>
  <c r="CC67" i="1"/>
  <c r="AT72" i="1"/>
  <c r="S22" i="1"/>
  <c r="F237" i="1"/>
  <c r="S493" i="1"/>
  <c r="Y26" i="1"/>
  <c r="F62" i="1"/>
  <c r="Y222" i="1"/>
  <c r="X26" i="1"/>
  <c r="F61" i="1"/>
  <c r="X222" i="1"/>
  <c r="CA26" i="1"/>
  <c r="AR35" i="1"/>
  <c r="CB26" i="1"/>
  <c r="AS35" i="1"/>
  <c r="R18" i="1"/>
  <c r="F507" i="1"/>
  <c r="Q18" i="1"/>
  <c r="F505" i="1"/>
  <c r="O22" i="1"/>
  <c r="F224" i="1"/>
  <c r="O493" i="1"/>
  <c r="AY22" i="1"/>
  <c r="F230" i="1"/>
  <c r="AY493" i="1"/>
  <c r="AW22" i="1"/>
  <c r="F228" i="1"/>
  <c r="AW493" i="1"/>
  <c r="AV22" i="1"/>
  <c r="F227" i="1"/>
  <c r="AV493" i="1"/>
  <c r="P18" i="1"/>
  <c r="F496" i="1"/>
  <c r="AV18" i="1" l="1"/>
  <c r="F498" i="1"/>
  <c r="AW18" i="1"/>
  <c r="F499" i="1"/>
  <c r="AY18" i="1"/>
  <c r="F501" i="1"/>
  <c r="O18" i="1"/>
  <c r="F495" i="1"/>
  <c r="AS26" i="1"/>
  <c r="F52" i="1"/>
  <c r="AS222" i="1"/>
  <c r="AR26" i="1"/>
  <c r="F63" i="1"/>
  <c r="AR222" i="1"/>
  <c r="X22" i="1"/>
  <c r="F248" i="1"/>
  <c r="X493" i="1"/>
  <c r="Y22" i="1"/>
  <c r="F249" i="1"/>
  <c r="Y493" i="1"/>
  <c r="S18" i="1"/>
  <c r="F508" i="1"/>
  <c r="AT67" i="1"/>
  <c r="F90" i="1"/>
  <c r="AT222" i="1"/>
  <c r="AR67" i="1"/>
  <c r="F100" i="1"/>
  <c r="AT104" i="1"/>
  <c r="F131" i="1"/>
  <c r="AR104" i="1"/>
  <c r="F141" i="1"/>
  <c r="AU185" i="1"/>
  <c r="F211" i="1"/>
  <c r="AU222" i="1"/>
  <c r="AR185" i="1"/>
  <c r="F220" i="1"/>
  <c r="AS261" i="1"/>
  <c r="F287" i="1"/>
  <c r="AS460" i="1"/>
  <c r="AR261" i="1"/>
  <c r="F298" i="1"/>
  <c r="AR460" i="1"/>
  <c r="X257" i="1"/>
  <c r="F486" i="1"/>
  <c r="Y257" i="1"/>
  <c r="F487" i="1"/>
  <c r="AT302" i="1"/>
  <c r="F327" i="1"/>
  <c r="AT460" i="1"/>
  <c r="AR302" i="1"/>
  <c r="F337" i="1"/>
  <c r="AT341" i="1"/>
  <c r="F369" i="1"/>
  <c r="AR341" i="1"/>
  <c r="F379" i="1"/>
  <c r="F489" i="1" l="1"/>
  <c r="F490" i="1" s="1"/>
  <c r="F491" i="1" s="1"/>
  <c r="AT257" i="1"/>
  <c r="F478" i="1"/>
  <c r="AR257" i="1"/>
  <c r="F488" i="1"/>
  <c r="AS257" i="1"/>
  <c r="F477" i="1"/>
  <c r="AU22" i="1"/>
  <c r="F241" i="1"/>
  <c r="AU493" i="1"/>
  <c r="AT22" i="1"/>
  <c r="F240" i="1"/>
  <c r="AT493" i="1"/>
  <c r="Y18" i="1"/>
  <c r="F520" i="1"/>
  <c r="X18" i="1"/>
  <c r="F519" i="1"/>
  <c r="AR22" i="1"/>
  <c r="F250" i="1"/>
  <c r="AR493" i="1"/>
  <c r="F251" i="1"/>
  <c r="F252" i="1" s="1"/>
  <c r="F253" i="1" s="1"/>
  <c r="AS22" i="1"/>
  <c r="F239" i="1"/>
  <c r="AS493" i="1"/>
  <c r="E16" i="2" l="1"/>
  <c r="C42" i="7"/>
  <c r="F16" i="2"/>
  <c r="F18" i="2" s="1"/>
  <c r="C43" i="7"/>
  <c r="AS18" i="1"/>
  <c r="F510" i="1"/>
  <c r="AR18" i="1"/>
  <c r="F521" i="1"/>
  <c r="AT18" i="1"/>
  <c r="F511" i="1"/>
  <c r="AU18" i="1"/>
  <c r="F512" i="1"/>
  <c r="I16" i="2"/>
  <c r="I18" i="2" s="1"/>
  <c r="E18" i="2"/>
</calcChain>
</file>

<file path=xl/sharedStrings.xml><?xml version="1.0" encoding="utf-8"?>
<sst xmlns="http://schemas.openxmlformats.org/spreadsheetml/2006/main" count="8365" uniqueCount="591">
  <si>
    <t>Smeta.RU  (495) 974-1589</t>
  </si>
  <si>
    <t>_PS_</t>
  </si>
  <si>
    <t>Smeta.RU</t>
  </si>
  <si>
    <t/>
  </si>
  <si>
    <t>Новый объект</t>
  </si>
  <si>
    <t>КЛ-10кВ</t>
  </si>
  <si>
    <t>Мишкина З.И.</t>
  </si>
  <si>
    <t>Сукочев А.А.</t>
  </si>
  <si>
    <t>Сметные нормы списания</t>
  </si>
  <si>
    <t>Коды ценников</t>
  </si>
  <si>
    <t>ФСНБ-2022_И12</t>
  </si>
  <si>
    <t>Версия 1.11.0 для ФСНБ-2022 И12</t>
  </si>
  <si>
    <t>ФСНБ-2022 - Изменения И12</t>
  </si>
  <si>
    <t>Поправки для ФСНБ-2022 от 17.12.2024 г И12 (55/пр) Реконструкция</t>
  </si>
  <si>
    <t>Приказ Минстроя России от 30.12.2021 г. № 1046/пр</t>
  </si>
  <si>
    <t>ГСН</t>
  </si>
  <si>
    <t>Новая локальная смета</t>
  </si>
  <si>
    <t>Реконструкция 2КЛ-10кВ ПС-596 до РТП-12 по адресу: г. Москва, поселение Рязановское, мкр. "Родники". Инв. № 43315095</t>
  </si>
  <si>
    <t>Новый раздел</t>
  </si>
  <si>
    <t>Землянные работы</t>
  </si>
  <si>
    <t>1</t>
  </si>
  <si>
    <t>01-02-057-02</t>
  </si>
  <si>
    <t>Разработка грунта вручную в траншеях глубиной до 2 м без креплений с откосами, группа грунтов: 2</t>
  </si>
  <si>
    <t>100 м3</t>
  </si>
  <si>
    <t>ГЭСН-2022, 01-02-057-02, приказ Минстроя России от 18.05.2022 г. № 378/пр</t>
  </si>
  <si>
    <t>Поправка: Прил. 1.12, п.3.184. Наименование: Разработка и обратная засыпка вручную сильно налипающего на инструменты грунта 2 группы</t>
  </si>
  <si>
    <t>*1,15</t>
  </si>
  <si>
    <t>Общестроительные работы</t>
  </si>
  <si>
    <t>Земляные работы</t>
  </si>
  <si>
    <t>Земляные работы, выполняемые: ручным способом</t>
  </si>
  <si>
    <t>ФЕР-01</t>
  </si>
  <si>
    <t>Поправка: Прил. 1.12, п.3.184.</t>
  </si>
  <si>
    <t>Пр/812-001.2-1</t>
  </si>
  <si>
    <t>Пр/774-001.2</t>
  </si>
  <si>
    <t>2</t>
  </si>
  <si>
    <t>01-02-061-01</t>
  </si>
  <si>
    <t>Засыпка вручную траншей, пазух котлованов и ям, группа грунтов: 1</t>
  </si>
  <si>
    <t>ГЭСН-2022, 01-02-061-01, приказ Минстроя России от 18.05.2022 г. № 378/пр</t>
  </si>
  <si>
    <t>Поправка: Прил. 1.12, п.3.183. Наименование: Разработка и обратная засыпка вручную сильно налипающего на инструменты грунта 1 группы</t>
  </si>
  <si>
    <t>*1,1</t>
  </si>
  <si>
    <t>Поправка: Прил. 1.12, п.3.183.</t>
  </si>
  <si>
    <t>3</t>
  </si>
  <si>
    <t>47-01-046-04</t>
  </si>
  <si>
    <t>Подготовка почвы для устройства обыкновенного газона с внесением растительной земли слоем 15 см: вручную</t>
  </si>
  <si>
    <t>100 м2</t>
  </si>
  <si>
    <t>ГЭСН-2022 доп.9, 47-01-046-04, приказ Минстроя России от 16.02.2024 г. № 102/пр</t>
  </si>
  <si>
    <t>Озеленение. Защитные лесонасаждения</t>
  </si>
  <si>
    <t>ФЕР-47</t>
  </si>
  <si>
    <t>Пр/812-041.0-1</t>
  </si>
  <si>
    <t>Пр/774-041.0</t>
  </si>
  <si>
    <t>3,1</t>
  </si>
  <si>
    <t>16.2.01.02-0001</t>
  </si>
  <si>
    <t>Земля растительная</t>
  </si>
  <si>
    <t>м3</t>
  </si>
  <si>
    <t>ФСБЦ-2022, 16.2.01.02-0001, приказ Минстроя России от 18.05.2022 г. № 378/пр</t>
  </si>
  <si>
    <t>Поправка: МР 507/пр Прил.3, Табл.2, п. 5 (с.46)</t>
  </si>
  <si>
    <t>4</t>
  </si>
  <si>
    <t>47-01-046-06</t>
  </si>
  <si>
    <t>Посев газонов обыкновенных вручную</t>
  </si>
  <si>
    <t>ГЭСН-2022 доп.9, 47-01-046-06, приказ Минстроя России от 16.02.2024 г. № 102/пр</t>
  </si>
  <si>
    <t>4,1</t>
  </si>
  <si>
    <t>16.2.02.01-0001</t>
  </si>
  <si>
    <t>Семена газонной травы, травосмесь «Универсальная»</t>
  </si>
  <si>
    <t>кг</t>
  </si>
  <si>
    <t>ФСБЦ-2022 доп.2, 16.2.02.01-0001, приказ Минстроя России от 26.08.2022 г. № 703/пр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</si>
  <si>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</si>
  <si>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</si>
  <si>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</si>
  <si>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</si>
  <si>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</si>
  <si>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</si>
  <si>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</si>
  <si>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</si>
  <si>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</si>
  <si>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</si>
  <si>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</si>
  <si>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</si>
  <si>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</si>
  <si>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</si>
  <si>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</si>
  <si>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</si>
  <si>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</si>
  <si>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</si>
  <si>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</si>
  <si>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</si>
  <si>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</si>
  <si>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</si>
  <si>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</si>
  <si>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</si>
  <si>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</si>
  <si>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</si>
  <si>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</si>
  <si>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</si>
  <si>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</si>
  <si>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</si>
  <si>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</si>
  <si>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</si>
  <si>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</si>
  <si>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</si>
  <si>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</si>
  <si>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</si>
  <si>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</si>
  <si>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</si>
  <si>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</si>
  <si>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</si>
  <si>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</si>
  <si>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</si>
  <si>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</si>
  <si>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</si>
  <si>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</si>
  <si>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</si>
  <si>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</si>
  <si>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</si>
  <si>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</si>
  <si>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</si>
  <si>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</si>
  <si>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</si>
  <si>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</si>
  <si>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</si>
  <si>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Демонтажные работы</t>
  </si>
  <si>
    <t>5</t>
  </si>
  <si>
    <t>м08-02-141-04</t>
  </si>
  <si>
    <t>Кабель до 35 кВ в готовых траншеях без покрытий, масса 1 м: свыше 3 до 6 кг</t>
  </si>
  <si>
    <t>100 м</t>
  </si>
  <si>
    <t>ГЭСНм-2022 доп.7, м08-02-141-04, приказ Минстроя России от 02.08.2023 г. № 551/пр</t>
  </si>
  <si>
    <t>Поправка: 571/пр_2022_п.84_т.3_стр.4_стб.3 Наименование: Демонтаж оборудования, не пригодного для дальнейшего использования (предназначено в лом), без разборки и резки</t>
  </si>
  <si>
    <t>*0</t>
  </si>
  <si>
    <t>*0,3</t>
  </si>
  <si>
    <t>Монтажные работы</t>
  </si>
  <si>
    <t>Электротехнические установки: на других объектах</t>
  </si>
  <si>
    <t>мФЕР-08</t>
  </si>
  <si>
    <t>Поправка: 571/пр_2022_п.84_т.3_стр.4_стб.3</t>
  </si>
  <si>
    <t>Пр/812-049.3-1</t>
  </si>
  <si>
    <t>Пр/774-049.3</t>
  </si>
  <si>
    <t>6</t>
  </si>
  <si>
    <t>м08-02-167-10</t>
  </si>
  <si>
    <t>Муфта соединительная  для 3-4-жильного кабеля напряжением: до 10 кВ, сечение жил до 240 мм2</t>
  </si>
  <si>
    <t>ШТ</t>
  </si>
  <si>
    <t>ГЭСНм-2022, м08-02-167-10, приказ Минстроя России от 18.05.2022 г. № 378/пр</t>
  </si>
  <si>
    <t>7</t>
  </si>
  <si>
    <t>м08-02-142-01</t>
  </si>
  <si>
    <t>Устройство постели при одном кабеле в траншее</t>
  </si>
  <si>
    <t>ГЭСНм-2022, м08-02-142-01, приказ Минстроя России от 18.05.2022 г. № 378/пр</t>
  </si>
  <si>
    <t>8</t>
  </si>
  <si>
    <t>м08-02-142-02</t>
  </si>
  <si>
    <t>На каждый последующий кабель добавлять к норме 08-02-142-01</t>
  </si>
  <si>
    <t>ГЭСНм-2022, м08-02-142-02, приказ Минстроя России от 18.05.2022 г. № 378/пр</t>
  </si>
  <si>
    <t>9</t>
  </si>
  <si>
    <t>10</t>
  </si>
  <si>
    <t>11</t>
  </si>
  <si>
    <t>м08-02-143-08</t>
  </si>
  <si>
    <t>Покрытие кабеля, проложенного в траншее, плитами из полимернаполненных материалов в один ряд, расположенными вдоль кабельной линии: размером 48х48 см</t>
  </si>
  <si>
    <t>ГЭСНм-2022, м08-02-143-08, приказ Минстроя России от 18.05.2022 г. № 378/пр</t>
  </si>
  <si>
    <t>12</t>
  </si>
  <si>
    <t>м08-02-177-01</t>
  </si>
  <si>
    <t>Указатель месторасположения трассы кабелей, проложенных в земле</t>
  </si>
  <si>
    <t>ГЭСНм-2022 доп.2, м08-02-177-01, приказ Минстроя России от 26.08.2022 г. № 703/пр</t>
  </si>
  <si>
    <t>Материалы не учтенные ценником</t>
  </si>
  <si>
    <t>13</t>
  </si>
  <si>
    <t>21.1.07.02-0060</t>
  </si>
  <si>
    <t>Кабель силовой с алюминиевыми жилами АСБл 3х240-10000</t>
  </si>
  <si>
    <t>1000 м</t>
  </si>
  <si>
    <t>ФСБЦ-2022 доп.6, 21.1.07.02-0060, приказ Минстроя России от 11.05.2023 г. № 335/пр</t>
  </si>
  <si>
    <t>1000 М</t>
  </si>
  <si>
    <t>Материалы монтажные</t>
  </si>
  <si>
    <t>Материалы и конструкции ( монтажные )  по ценникам и каталогам</t>
  </si>
  <si>
    <t>ФССЦм</t>
  </si>
  <si>
    <t>14</t>
  </si>
  <si>
    <t>20.2.09.04-0010</t>
  </si>
  <si>
    <t>Муфта термоусаживаемая соединительная для кабеля с полиэтиленовой или бумажной изоляцией на напряжение до 10 кВ, марка СТп-10-3х(150-240) мм2</t>
  </si>
  <si>
    <t>ФСБЦ-2022 доп.5, 20.2.09.04-0010, приказ Минстроя России от 10.02.2023 г. № 84/пр</t>
  </si>
  <si>
    <t>15</t>
  </si>
  <si>
    <t>02.3.01.02-1104</t>
  </si>
  <si>
    <t>Песок природный для строительных работ I класс, средний</t>
  </si>
  <si>
    <t>ФСБЦ-2022, 02.3.01.02-1104, приказ Минстроя России от 18.05.2022 г. № 378/пр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</si>
  <si>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</si>
  <si>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</si>
  <si>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</si>
  <si>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16</t>
  </si>
  <si>
    <t>20.2.02.07-1020</t>
  </si>
  <si>
    <t>Плита из полимернаполненной композиции на основе волластонита для закрытия кабеля ПЗК, размеры 480х480 мм</t>
  </si>
  <si>
    <t>ФСБЦ-2022, 20.2.02.07-1020, приказ Минстроя России от 18.05.2022 г. № 378/пр</t>
  </si>
  <si>
    <t>17</t>
  </si>
  <si>
    <t>22.2.02.23-0300</t>
  </si>
  <si>
    <t>Таблички-указатели кабельных трасс металлические односторонние, размеры 300х400х0,8 мм</t>
  </si>
  <si>
    <t>100 ШТ</t>
  </si>
  <si>
    <t>ФСБЦ-2022, 22.2.02.23-0300, приказ Минстроя России от 18.05.2022 г. № 378/пр</t>
  </si>
  <si>
    <t>Пусконаладочные работы</t>
  </si>
  <si>
    <t>18</t>
  </si>
  <si>
    <t>п01-11-024-02</t>
  </si>
  <si>
    <t>Фазировка электрической линии или трансформатора с сетью напряжением: свыше 1 кВ</t>
  </si>
  <si>
    <t>ГЭСНп-2022, п01-11-024-02, приказ Минстроя России от 18.05.2022 г. № 378/пр</t>
  </si>
  <si>
    <t>Пусконаладочные работы Электротехнические устройства</t>
  </si>
  <si>
    <t>ФЕРп</t>
  </si>
  <si>
    <t>Пр/812-083.0-1</t>
  </si>
  <si>
    <t>Пр/774-083.0</t>
  </si>
  <si>
    <t>19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</si>
  <si>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</si>
  <si>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</si>
  <si>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ГЭСНп-2022, п01-11-028-01, приказ Минстроя России от 18.05.2022 г. № 378/пр</t>
  </si>
  <si>
    <t>20</t>
  </si>
  <si>
    <t>п01-12-027-01</t>
  </si>
  <si>
    <t>Испытание кабеля силового длиной до 500 м напряжением: до 10 кВ</t>
  </si>
  <si>
    <t>испытание</t>
  </si>
  <si>
    <t>ГЭСНп-2022, п01-12-027-01, приказ Минстроя России от 18.05.2022 г. № 378/пр</t>
  </si>
  <si>
    <t>21</t>
  </si>
  <si>
    <t>п01-12-027-04</t>
  </si>
  <si>
    <t>За каждые последующие 500 м испытания силового кабеля напряжением: до 10 кВ добавлять к норме 01-12-027-01</t>
  </si>
  <si>
    <t>500 м кабеля</t>
  </si>
  <si>
    <t>ГЭСНп-2022, п01-12-027-04, приказ Минстроя России от 18.05.2022 г. № 378/пр</t>
  </si>
  <si>
    <t>И1</t>
  </si>
  <si>
    <t>Итого</t>
  </si>
  <si>
    <t>И2</t>
  </si>
  <si>
    <t>НДС 20%</t>
  </si>
  <si>
    <t>И3</t>
  </si>
  <si>
    <t>Всего по смете</t>
  </si>
  <si>
    <t>Реконструкция КВЛ-10кВ ф.17 от ПС-377 "Лесная" до ПКУ по адресу: г.Москва, поселение Денёновское, д.Яковлево (инв. № 43315096)</t>
  </si>
  <si>
    <t>Подготовка почвы для устройства партерного и обыкновенного газона с внесением растительной земли слоем 15 см: вручную</t>
  </si>
  <si>
    <t>Посев газонов партерных, мавританских и обыкновенных вручную</t>
  </si>
  <si>
    <t>м08-02-141-10</t>
  </si>
  <si>
    <t>Кабель до 35 кВ в готовых траншеях без покрытий, с изоляцией из сшитого полиэтилена укладка в треугольник</t>
  </si>
  <si>
    <t>ГЭСНм-2022 доп.7, м08-02-141-10, приказ Минстроя России от 02.08.2023 г. № 551/пр</t>
  </si>
  <si>
    <t>м08-02-147-19</t>
  </si>
  <si>
    <t>Кабель до 35 кВ по установленным конструкциям и лоткам с изоляцией из сшитого полиэтилена укладка в треугольник</t>
  </si>
  <si>
    <t>ГЭСНм-2022 доп.7, м08-02-147-19, приказ Минстроя России от 02.08.2023 г. № 551/пр</t>
  </si>
  <si>
    <t>м08-02-189-12</t>
  </si>
  <si>
    <t>Муфта концевая термоусаживаемая наружной установки для трехжильного кабеля с изоляцией из сшитого полиэтилена, бронированного, напряжением до 10 кВ, сечением жилы: свыше 120 до 240 мм2</t>
  </si>
  <si>
    <t>ГЭСНм-2022 доп.7, м08-02-189-12, приказ Минстроя России от 02.08.2023 г. № 551/пр</t>
  </si>
  <si>
    <t>м08-02-191-03</t>
  </si>
  <si>
    <t>Муфта соединительная термоусаживаемая для трехжильного кабеля с изоляцией из сшитого полиэтилена, небронированного, напряжением до 10 кВ, сечением жилы: свыше 120 до 240 мм2</t>
  </si>
  <si>
    <t>ГЭСНм-2022 доп.9, м08-02-191-03, приказ Минстроя России от 16.02.2024 г. № 102/пр</t>
  </si>
  <si>
    <t>м08-02-143-07</t>
  </si>
  <si>
    <t>Покрытие кабеля, проложенного в траншее, плитами из полимернаполненных материалов в один ряд, расположенными вдоль кабельной линии: размером 48х36 см</t>
  </si>
  <si>
    <t>ГЭСНм-2022, м08-02-143-07, приказ Минстроя России от 18.05.2022 г. № 378/пр</t>
  </si>
  <si>
    <t>21.1.07.02-1058</t>
  </si>
  <si>
    <t>Кабель силовой с алюминиевыми жилами  АПвПуг  1х240мк/50-20000</t>
  </si>
  <si>
    <t>ФСБЦ-2022 доп.6, 21.1.07.02-1058, приказ Минстроя России от 11.05.2023 г. № 335/пр</t>
  </si>
  <si>
    <t>20.2.09.08-1152</t>
  </si>
  <si>
    <t>Муфта кабельная концевая с болтовыми наконечниками, термоусаживаемая наружной установки на напряжение до 10 кВ для одножильных экранированных кабелей с изоляцией из сшитого полиэтилена, сечением жил 150-240 мм2</t>
  </si>
  <si>
    <t>ФСБЦ-2022 доп.3, 20.2.09.08-1152, приказ Минстроя России от 26.10.2022 г. № 905/пр</t>
  </si>
  <si>
    <t>20.2.02.07-1018</t>
  </si>
  <si>
    <t>Плита из полимернаполненной композиции на основе волластонита для закрытия кабеля ПЗК, размеры 480х360 мм</t>
  </si>
  <si>
    <t>ФСБЦ-2022, 20.2.02.07-1018, приказ Минстроя России от 18.05.2022 г. № 378/пр</t>
  </si>
  <si>
    <t>22</t>
  </si>
  <si>
    <t>23</t>
  </si>
  <si>
    <t>24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</si>
  <si>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</si>
  <si>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</si>
  <si>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</si>
  <si>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</si>
  <si>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</si>
  <si>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</si>
  <si>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</si>
  <si>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</si>
  <si>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</si>
  <si>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</si>
  <si>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</si>
  <si>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</si>
  <si>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</si>
  <si>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</si>
  <si>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</si>
  <si>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</si>
  <si>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</si>
  <si>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</si>
  <si>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</si>
  <si>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</si>
  <si>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</si>
  <si>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</si>
  <si>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</si>
  <si>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</si>
  <si>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</si>
  <si>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</si>
  <si>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</si>
  <si>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</si>
  <si>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</si>
  <si>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</si>
  <si>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</si>
  <si>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</si>
  <si>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</si>
  <si>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</si>
  <si>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</si>
  <si>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</si>
  <si>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</si>
  <si>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</si>
  <si>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</si>
  <si>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</si>
  <si>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</si>
  <si>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</si>
  <si>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АВТО_ДРГ</t>
  </si>
  <si>
    <t>{вкл} - НР и СП по п.021.0 "Автомобильные дороги" (раздел 2 нормы 27-02-010-01:07)  {выкл} - НР и СП по п.021.1 Устройство покрытий дорожек, тротуаров, мостовых и площадок и прочее (раздел 2 нормы 27-02-010-01:07)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</si>
  <si>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</si>
  <si>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</si>
  <si>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</si>
  <si>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</si>
  <si>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</si>
  <si>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</si>
  <si>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</si>
  <si>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</si>
  <si>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</si>
  <si>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</si>
  <si>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</si>
  <si>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</si>
  <si>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</si>
  <si>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</si>
  <si>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</si>
  <si>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</si>
  <si>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</si>
  <si>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</si>
  <si>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</si>
  <si>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</si>
  <si>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</si>
  <si>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</si>
  <si>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</si>
  <si>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</si>
  <si>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</si>
  <si>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</si>
  <si>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Москва, КТЦ к ФСНБ-2022, 4 квартал 2024 г</t>
  </si>
  <si>
    <t>Сборник индексов</t>
  </si>
  <si>
    <t>Москва ФСНБ</t>
  </si>
  <si>
    <t>Письмо Минстроя России   «О расчете индексов изменения сметной стоимости строительства по группам однородных строительных ресурсов на IV квартал 2024 года, предназначенных для определения сметной стоимости строительства ресурсно-индексным методом»</t>
  </si>
  <si>
    <t>Справочная информация</t>
  </si>
  <si>
    <t>Письмо Минстроя России от 25 ноября 2024 г. № 69894-ИФ/09</t>
  </si>
  <si>
    <t>Данные в ФГИС ЦС отсутсвуют</t>
  </si>
  <si>
    <t>_OBSM_</t>
  </si>
  <si>
    <t>1-100-20</t>
  </si>
  <si>
    <t>Затраты труда рабочих (Средний разряд - 2)</t>
  </si>
  <si>
    <t>чел.-ч.</t>
  </si>
  <si>
    <t>1-100-15</t>
  </si>
  <si>
    <t>Средний разряд работы 1,5</t>
  </si>
  <si>
    <t>1-100-22</t>
  </si>
  <si>
    <t>Затраты труда рабочих (Средний разряд - 2,2)</t>
  </si>
  <si>
    <t>2-100-02</t>
  </si>
  <si>
    <t>Рабочий 2 разряда</t>
  </si>
  <si>
    <t>чел.-ч</t>
  </si>
  <si>
    <t>2-100-03</t>
  </si>
  <si>
    <t>Рабочий 3 разряда</t>
  </si>
  <si>
    <t>4-100-00</t>
  </si>
  <si>
    <t>Затраты труда машинистов</t>
  </si>
  <si>
    <t>91.13.01-038</t>
  </si>
  <si>
    <t>ФСЭМ-2022, 91.13.01-038, приказ Минстроя России от 18.05.2022 г. № 378/пр</t>
  </si>
  <si>
    <t>Машины поливомоечные, вместимость цистерны 6 м3</t>
  </si>
  <si>
    <t>маш.-ч</t>
  </si>
  <si>
    <t>4-100-040</t>
  </si>
  <si>
    <t>01.7.03.01-0001</t>
  </si>
  <si>
    <t>ФСБЦ-2022, 01.7.03.01-0001, приказ Минстроя России от 18.05.2022 г. № 378/пр</t>
  </si>
  <si>
    <t>Вода</t>
  </si>
  <si>
    <t>1-100-38</t>
  </si>
  <si>
    <t>Затраты труда рабочих (Средний разряд - 3,8)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</si>
  <si>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</si>
  <si>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</si>
  <si>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</si>
  <si>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4-100-060</t>
  </si>
  <si>
    <t>91.06.01-003</t>
  </si>
  <si>
    <t>ФСЭМ-2022, 91.06.01-003, приказ Минстроя России от 18.05.2022 г. № 378/пр</t>
  </si>
  <si>
    <t>Домкраты гидравлические, грузоподъемность 63-100 т</t>
  </si>
  <si>
    <t>91.06.03-062</t>
  </si>
  <si>
    <t>ФСЭМ-2022, 91.06.03-062, приказ Минстроя России от 18.05.2022 г. № 378/пр</t>
  </si>
  <si>
    <t>Лебедки электрические тяговым усилием до 31,39 кН (3,2 т)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</si>
  <si>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</si>
  <si>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</si>
  <si>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</si>
  <si>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01.7.06.07-0002</t>
  </si>
  <si>
    <t>ФСБЦ-2022, 01.7.06.07-0002, приказ Минстроя России от 18.05.2022 г. № 378/пр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</si>
  <si>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</si>
  <si>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</si>
  <si>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08.3.07.01-0052</t>
  </si>
  <si>
    <t>ФСБЦ-2022 доп.4, 08.3.07.01-0052, приказ Минстроя России от 27.12.2022 г. № 1133/пр</t>
  </si>
  <si>
    <t>Прокат стальной горячекатаный полосовой, марки стали Ст3сп, Ст3пс, размеры 50х5 мм</t>
  </si>
  <si>
    <t>т</t>
  </si>
  <si>
    <t>08.3.08.02-0058</t>
  </si>
  <si>
    <t>ФСБЦ-2022, 08.3.08.02-0058, приказ Минстроя России от 18.05.2022 г. № 378/пр</t>
  </si>
  <si>
    <t>Уголок стальной горячекатаный равнополочный, марки стали Ст3сп, Ст3пс, ширина полок 35-56 мм, толщина полки 3-5 мм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</si>
  <si>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</si>
  <si>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</si>
  <si>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</si>
  <si>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14.4.03.03-0002</t>
  </si>
  <si>
    <t>ФСБЦ-2022 доп.4, 14.4.03.03-0002, приказ Минстроя России от 27.12.2022 г. № 1133/пр</t>
  </si>
  <si>
    <t>Лак битумный БТ-123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</si>
  <si>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</si>
  <si>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</si>
  <si>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</si>
  <si>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Средний разряд работы 3,8</t>
  </si>
  <si>
    <t>01.3.01.01-0001</t>
  </si>
  <si>
    <t>ФСБЦ-2022 доп.6, 01.3.01.01-0001, приказ Минстроя России от 11.05.2023 г. № 335/пр</t>
  </si>
  <si>
    <t>Бензин авиационный Б-70</t>
  </si>
  <si>
    <t>01.3.01.05-0009</t>
  </si>
  <si>
    <t>ФСБЦ-2022 доп.8, 01.3.01.05-0009, приказ Минстроя России от 14.11.2023 г. № 817/пр</t>
  </si>
  <si>
    <t>Парафин нефтяной твердый Т-1</t>
  </si>
  <si>
    <t>20.2.01.05-0014</t>
  </si>
  <si>
    <t>ФСБЦ-2022 доп.11, 20.2.01.05-0014, приказ Минстроя России от 09.08.2024 г. № 524/пр</t>
  </si>
  <si>
    <t>Гильзы кабельные медные 240 мм</t>
  </si>
  <si>
    <t>1-100-23</t>
  </si>
  <si>
    <t>Затраты труда рабочих (Средний разряд - 2,3)</t>
  </si>
  <si>
    <t>08.3.05.02-0021</t>
  </si>
  <si>
    <t>ФСБЦ-2022, 08.3.05.02-0021, приказ Минстроя России от 18.05.2022 г. № 378/пр</t>
  </si>
  <si>
    <t>Прокат листовой горячекатаный, марки стали Ст3сп, Ст3пс, ширина 1200-3000 мм, толщина 1-8 мм</t>
  </si>
  <si>
    <t>14.4.04.11-0010</t>
  </si>
  <si>
    <t>ФСБЦ-2022 доп.2, 14.4.04.11-0010, приказ Минстроя России от 26.08.2022 г. № 703/пр</t>
  </si>
  <si>
    <t>Эмаль на основе сополимера винилхлорида с винилацетатом, цвет серебристый</t>
  </si>
  <si>
    <t>2-100-06</t>
  </si>
  <si>
    <t>Рабочий 6 разряда</t>
  </si>
  <si>
    <t>3-200-03</t>
  </si>
  <si>
    <t>Инженер III категории</t>
  </si>
  <si>
    <t>2-100-04</t>
  </si>
  <si>
    <t>Рабочий 4 разряда</t>
  </si>
  <si>
    <t>Средний разряд работы 2,0</t>
  </si>
  <si>
    <t>Затраты труда рабочих (Средний разряд - 1,5)</t>
  </si>
  <si>
    <t>Средний разряд работы 2,2</t>
  </si>
  <si>
    <t>16.2.01.02</t>
  </si>
  <si>
    <t>2-100-05</t>
  </si>
  <si>
    <t>Рабочий 5 разряда</t>
  </si>
  <si>
    <t>91.06.03-063</t>
  </si>
  <si>
    <t>ФСЭМ-2022, 91.06.03-063, приказ Минстроя России от 18.05.2022 г. № 378/пр</t>
  </si>
  <si>
    <t>Лебедки электрические тяговым усилием до 49,05 кН (5 т)</t>
  </si>
  <si>
    <t>91.11.01-012</t>
  </si>
  <si>
    <t>ФСЭМ-2022, 91.11.01-012, приказ Минстроя России от 18.05.2022 г. № 378/пр</t>
  </si>
  <si>
    <t>Машины монтажные для выполнения работ при прокладке и монтаже кабеля на базе автомобиля</t>
  </si>
  <si>
    <t>4-100-050</t>
  </si>
  <si>
    <t>01.7.15.06-0111</t>
  </si>
  <si>
    <t>ФСБЦ-2022, 01.7.15.06-0111, приказ Минстроя России от 18.05.2022 г. № 378/пр</t>
  </si>
  <si>
    <t>Гвозди строительные</t>
  </si>
  <si>
    <t>08.3.03.06-0001</t>
  </si>
  <si>
    <t>ФСБЦ-2022, 08.3.03.06-0001, приказ Минстроя России от 18.05.2022 г. № 378/пр</t>
  </si>
  <si>
    <t>Проволока вязальная</t>
  </si>
  <si>
    <t>11.1.03.05-0073</t>
  </si>
  <si>
    <t>ФСБЦ-2022, 11.1.03.05-0073, приказ Минстроя России от 18.05.2022 г. № 378/пр</t>
  </si>
  <si>
    <t>Доска необрезная хвойных пород, естественной влажности, длина 2-6,5 м, ширина 100-250, толщина 20 мм, сорт III</t>
  </si>
  <si>
    <t>01.7.15.03-0021</t>
  </si>
  <si>
    <t>ФСБЦ-2022, 01.7.15.03-0021, приказ Минстроя России от 18.05.2022 г. № 378/пр</t>
  </si>
  <si>
    <t>Болты стальные оцинкованные с шестигранной головкой, в комплекте с шестигранной гайкой и плоской круглой шайбой, диаметр резьбы М10 (М12), длина болта 16-160 мм</t>
  </si>
  <si>
    <t>01.7.15.03-0022</t>
  </si>
  <si>
    <t>ФСБЦ-2022, 01.7.15.03-0022, приказ Минстроя России от 18.05.2022 г. № 378/пр</t>
  </si>
  <si>
    <t>Болты стальные оцинкованные с шестигранной головкой, в комплекте с шестигранной гайкой и плоской круглой шайбой, диаметр резьбы М16 (М18), длина болта 25-200 мм</t>
  </si>
  <si>
    <t>08.1.02.11-0021</t>
  </si>
  <si>
    <t>ФСБЦ-2022, 08.1.02.11-0021, приказ Минстроя России от 18.05.2022 г. № 378/пр</t>
  </si>
  <si>
    <t>Поковки простые строительные (скобы, закрепы, хомуты), масса 1,8 кг</t>
  </si>
  <si>
    <t>91.06.06-011</t>
  </si>
  <si>
    <t>ФСЭМ-2022, 91.06.06-011, приказ Минстроя России от 18.05.2022 г. № 378/пр</t>
  </si>
  <si>
    <t>Автогидроподъемники, высота подъема 12 м</t>
  </si>
  <si>
    <t>01.3.02.09-0022</t>
  </si>
  <si>
    <t>ФСБЦ-2022 доп.3, 01.3.02.09-0022, приказ Минстроя России от 26.10.2022 г. № 905/пр</t>
  </si>
  <si>
    <t>Пропан-бутан смесь техническая</t>
  </si>
  <si>
    <t>Средний разряд работы 2,3</t>
  </si>
  <si>
    <t>16.2.02.07</t>
  </si>
  <si>
    <t>Семена газонных трав</t>
  </si>
  <si>
    <t>Прил. 1.12, п.3.184.</t>
  </si>
  <si>
    <t>Разработка и обратная засыпка вручную сильно налипающего на инструменты грунта 2 группы</t>
  </si>
  <si>
    <t>Тех. часть сб1</t>
  </si>
  <si>
    <t>Прил. 1.12, п.3.183.</t>
  </si>
  <si>
    <t>Разработка и обратная засыпка вручную сильно налипающего на инструменты грунта 1 группы</t>
  </si>
  <si>
    <t>571/пр_2022_п.84_т.3_стр.4_стб.3</t>
  </si>
  <si>
    <t>Демонтаж оборудования, не пригодного для дальнейшего использования (предназначено в лом), без разборки и резки</t>
  </si>
  <si>
    <t>Методика применения сметных норм 571/пр (О.П.)</t>
  </si>
  <si>
    <t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t>
  </si>
  <si>
    <t>Поправка: МР 507/пр Прил.3, Табл.2, п. 5 (с.46)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</si>
  <si>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</si>
  <si>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</si>
  <si>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</si>
  <si>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</si>
  <si>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</si>
  <si>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</si>
  <si>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</si>
  <si>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</si>
  <si>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</si>
  <si>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</si>
  <si>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</si>
  <si>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</si>
  <si>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</si>
  <si>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</si>
  <si>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</si>
  <si>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</si>
  <si>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</si>
  <si>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</si>
  <si>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</si>
  <si>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</si>
  <si>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</si>
  <si>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</si>
  <si>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</si>
  <si>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</si>
  <si>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</si>
  <si>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</si>
  <si>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</si>
  <si>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</si>
  <si>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</si>
  <si>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</si>
  <si>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</si>
  <si>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</si>
  <si>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</si>
  <si>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</si>
  <si>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</si>
  <si>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</si>
  <si>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</si>
  <si>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</si>
  <si>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</si>
  <si>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</si>
  <si>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декабрь 2024 года</t>
  </si>
  <si>
    <t>Раздел: Землянные работы</t>
  </si>
  <si>
    <t>ГЭСН 01-02-057-02</t>
  </si>
  <si>
    <t>ЗТ *1,15</t>
  </si>
  <si>
    <t>ОТ (ЗТ)</t>
  </si>
  <si>
    <t>Итого прямые затраты</t>
  </si>
  <si>
    <t>ФОТ</t>
  </si>
  <si>
    <t>НР Земляные работы, выполняемые: ручным способом</t>
  </si>
  <si>
    <t>СП Земляные работы, выполняемые: ручным способом</t>
  </si>
  <si>
    <t>Всего по позиции</t>
  </si>
  <si>
    <t>=</t>
  </si>
  <si>
    <t>ГЭСН 01-02-061-01</t>
  </si>
  <si>
    <t>ЭМ *1,1; ЗТ *1,1; ЗТм *1,1</t>
  </si>
  <si>
    <t>ГЭСН 47-01-046-04</t>
  </si>
  <si>
    <t>М</t>
  </si>
  <si>
    <t>3.1</t>
  </si>
  <si>
    <t>НР Озеленение. Защитные лесонасаждения</t>
  </si>
  <si>
    <t>СП Озеленение. Защитные лесонасаждения</t>
  </si>
  <si>
    <t>ГЭСН 47-01-046-06</t>
  </si>
  <si>
    <t>ЭМ</t>
  </si>
  <si>
    <t>ОТм(ЗТм) Средний разряд машинистов 4</t>
  </si>
  <si>
    <t>ОТм(ЗТм)</t>
  </si>
  <si>
    <t>4.1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</si>
  <si>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</si>
  <si>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</si>
  <si>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</si>
  <si>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</si>
  <si>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</si>
  <si>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</si>
  <si>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</si>
  <si>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</si>
  <si>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</si>
  <si>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</si>
  <si>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</si>
  <si>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</si>
  <si>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</si>
  <si>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</si>
  <si>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</si>
  <si>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</si>
  <si>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</si>
  <si>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</si>
  <si>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</si>
  <si>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</si>
  <si>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</si>
  <si>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</si>
  <si>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</si>
  <si>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</si>
  <si>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</si>
  <si>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</si>
  <si>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Демонтажные работы</t>
  </si>
  <si>
    <t>ГЭСНм 08-02-141-10</t>
  </si>
  <si>
    <t>ЭМ *0,3; М *0; ЗТ *0,3; ЗТм *0,3</t>
  </si>
  <si>
    <t>ОТм(ЗТм) Средний разряд машинистов 6</t>
  </si>
  <si>
    <t>ОТм(ЗТм) Средний разряд машинистов 5</t>
  </si>
  <si>
    <t>НР Электротехнические установки: на других объектах</t>
  </si>
  <si>
    <t>СП Электротехнические установки: на других объектах</t>
  </si>
  <si>
    <t>ГЭСНм 08-02-147-19</t>
  </si>
  <si>
    <t>ГЭСНм 08-02-189-12</t>
  </si>
  <si>
    <t>ГЭСНм 08-02-191-03</t>
  </si>
  <si>
    <t>Раздел: Монтажные работы</t>
  </si>
  <si>
    <t>ГЭСНм 08-02-142-01</t>
  </si>
  <si>
    <t>ГЭСНм 08-02-143-07</t>
  </si>
  <si>
    <t>ГЭСНм 08-02-177-01</t>
  </si>
  <si>
    <t>Раздел: Материалы не учтенные ценником</t>
  </si>
  <si>
    <t>Раздел: Пусконаладочные работы</t>
  </si>
  <si>
    <t>ГЭСНп 01-11-024-02</t>
  </si>
  <si>
    <t>НР Пусконаладочные работы</t>
  </si>
  <si>
    <t>СП Пусконаладочные работы</t>
  </si>
  <si>
    <t>ГЭСНп 01-11-028-01</t>
  </si>
  <si>
    <t>ГЭСНп 01-12-027-01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</si>
  <si>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</si>
  <si>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</si>
  <si>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</si>
  <si>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</si>
  <si>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</si>
  <si>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</si>
  <si>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</si>
  <si>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</si>
  <si>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</si>
  <si>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</si>
  <si>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</si>
  <si>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</si>
  <si>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</si>
  <si>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</si>
  <si>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</si>
  <si>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</si>
  <si>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</si>
  <si>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</si>
  <si>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Инженерно-геодезические работы</t>
  </si>
  <si>
    <t>Проектные работы</t>
  </si>
  <si>
    <t>НДС</t>
  </si>
  <si>
    <t>УТВЕРЖДАЮ:</t>
  </si>
  <si>
    <t>Генеральный директор АО "РСП"</t>
  </si>
  <si>
    <t>____________________Н.В. Ильин</t>
  </si>
  <si>
    <t>"___"  ___________________2025 г</t>
  </si>
  <si>
    <t>ЛОКАЛЬНАЯ СМЕТА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</si>
</sst>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#,##0.00;[Red]\-\ #,##0.00"/>
    <numFmt numFmtId="166" formatCode="#,##0.00#####;[Red]\-\ #,##0.00#####"/>
    <numFmt numFmtId="167" formatCode="#,##0.00_ ;[Red]\-#,##0.00\ "/>
  </numFmts>
  <fonts count="2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2" fillId="0" borderId="2" xfId="0" applyFont="1" applyBorder="1"/>
    <xf numFmtId="0" fontId="15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4" fillId="0" borderId="0" xfId="0" applyFont="1"/>
    <xf numFmtId="14" fontId="18" fillId="0" borderId="0" xfId="0" applyNumberFormat="1" applyFont="1"/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 applyAlignment="1">
      <alignment horizontal="right"/>
    </xf>
    <xf numFmtId="0" fontId="18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21" fillId="0" borderId="0" xfId="0" quotePrefix="1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165" fontId="21" fillId="0" borderId="0" xfId="0" applyNumberFormat="1" applyFont="1" applyAlignment="1">
      <alignment horizontal="right" vertical="top"/>
    </xf>
    <xf numFmtId="0" fontId="23" fillId="0" borderId="0" xfId="0" applyFont="1" applyAlignment="1">
      <alignment vertical="top" wrapText="1"/>
    </xf>
    <xf numFmtId="166" fontId="21" fillId="0" borderId="0" xfId="0" applyNumberFormat="1" applyFont="1" applyAlignment="1">
      <alignment horizontal="right" vertical="top"/>
    </xf>
    <xf numFmtId="165" fontId="24" fillId="0" borderId="0" xfId="0" applyNumberFormat="1" applyFont="1" applyAlignment="1">
      <alignment horizontal="right" vertical="top"/>
    </xf>
    <xf numFmtId="0" fontId="21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/>
    </xf>
    <xf numFmtId="165" fontId="21" fillId="0" borderId="1" xfId="0" applyNumberFormat="1" applyFont="1" applyBorder="1" applyAlignment="1">
      <alignment horizontal="right" vertical="top"/>
    </xf>
    <xf numFmtId="0" fontId="21" fillId="0" borderId="1" xfId="0" applyFont="1" applyBorder="1" applyAlignment="1">
      <alignment horizontal="right" vertical="top" wrapText="1"/>
    </xf>
    <xf numFmtId="165" fontId="0" fillId="0" borderId="0" xfId="0" applyNumberFormat="1"/>
    <xf numFmtId="0" fontId="24" fillId="0" borderId="0" xfId="0" applyFont="1" applyAlignment="1">
      <alignment horizontal="left" vertical="top" wrapText="1"/>
    </xf>
    <xf numFmtId="0" fontId="21" fillId="0" borderId="0" xfId="0" applyFont="1" applyAlignment="1">
      <alignment vertical="top"/>
    </xf>
    <xf numFmtId="165" fontId="24" fillId="0" borderId="2" xfId="0" applyNumberFormat="1" applyFont="1" applyBorder="1" applyAlignment="1">
      <alignment horizontal="right" vertical="top"/>
    </xf>
    <xf numFmtId="0" fontId="21" fillId="0" borderId="1" xfId="0" applyFont="1" applyBorder="1" applyAlignment="1">
      <alignment horizontal="left" vertical="top"/>
    </xf>
    <xf numFmtId="166" fontId="21" fillId="0" borderId="1" xfId="0" applyNumberFormat="1" applyFont="1" applyBorder="1" applyAlignment="1">
      <alignment horizontal="right" vertical="top"/>
    </xf>
    <xf numFmtId="165" fontId="24" fillId="0" borderId="1" xfId="0" applyNumberFormat="1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4" fillId="0" borderId="0" xfId="0" applyFont="1" applyAlignment="1">
      <alignment horizontal="right" vertical="top"/>
    </xf>
    <xf numFmtId="0" fontId="0" fillId="0" borderId="1" xfId="0" applyBorder="1"/>
    <xf numFmtId="0" fontId="21" fillId="0" borderId="1" xfId="0" quotePrefix="1" applyFont="1" applyBorder="1" applyAlignment="1">
      <alignment horizontal="left" vertical="top" wrapText="1"/>
    </xf>
    <xf numFmtId="0" fontId="24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right" vertical="top"/>
    </xf>
    <xf numFmtId="165" fontId="12" fillId="0" borderId="0" xfId="0" applyNumberFormat="1" applyFont="1"/>
    <xf numFmtId="166" fontId="12" fillId="0" borderId="0" xfId="0" applyNumberFormat="1" applyFont="1"/>
    <xf numFmtId="0" fontId="18" fillId="0" borderId="1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vertical="top" wrapText="1"/>
    </xf>
    <xf numFmtId="0" fontId="24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165" fontId="24" fillId="0" borderId="0" xfId="0" applyNumberFormat="1" applyFont="1" applyAlignment="1">
      <alignment horizontal="left" vertical="top"/>
    </xf>
    <xf numFmtId="165" fontId="24" fillId="0" borderId="2" xfId="0" applyNumberFormat="1" applyFont="1" applyBorder="1" applyAlignment="1">
      <alignment horizontal="right" vertical="top"/>
    </xf>
    <xf numFmtId="0" fontId="20" fillId="0" borderId="0" xfId="0" applyFont="1" applyAlignment="1">
      <alignment horizontal="left" vertical="top" wrapText="1"/>
    </xf>
    <xf numFmtId="0" fontId="23" fillId="0" borderId="0" xfId="0" applyFont="1" applyAlignment="1">
      <alignment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top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0" xfId="1" applyFont="1" applyAlignment="1">
      <alignment horizontal="left" wrapText="1"/>
    </xf>
    <xf numFmtId="0" fontId="26" fillId="0" borderId="0" xfId="1" applyFont="1" applyAlignment="1">
      <alignment horizontal="left" wrapText="1"/>
    </xf>
    <xf numFmtId="0" fontId="26" fillId="0" borderId="0" xfId="0" applyFont="1" applyAlignment="1">
      <alignment vertical="top"/>
    </xf>
    <xf numFmtId="165" fontId="26" fillId="0" borderId="0" xfId="0" applyNumberFormat="1" applyFont="1" applyAlignment="1">
      <alignment vertical="top"/>
    </xf>
    <xf numFmtId="0" fontId="27" fillId="0" borderId="0" xfId="0" applyFont="1" applyAlignment="1">
      <alignment vertical="top"/>
    </xf>
    <xf numFmtId="4" fontId="26" fillId="0" borderId="0" xfId="1" applyNumberFormat="1" applyFont="1" applyAlignment="1">
      <alignment horizontal="left" wrapText="1"/>
    </xf>
    <xf numFmtId="9" fontId="26" fillId="0" borderId="0" xfId="1" applyNumberFormat="1" applyFont="1" applyAlignment="1">
      <alignment horizontal="left" wrapText="1"/>
    </xf>
    <xf numFmtId="0" fontId="26" fillId="0" borderId="0" xfId="0" applyFont="1" applyAlignment="1">
      <alignment horizontal="left" wrapText="1"/>
    </xf>
    <xf numFmtId="167" fontId="26" fillId="0" borderId="0" xfId="0" applyNumberFormat="1" applyFont="1" applyAlignment="1">
      <alignment vertical="top"/>
    </xf>
    <xf numFmtId="165" fontId="26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165" fontId="11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 vertical="top" wrapText="1"/>
    </xf>
  </cellXfs>
  <cellStyles count="3">
    <cellStyle name="Обычный" xfId="0" builtinId="0"/>
    <cellStyle name="Обычный 2 2" xfId="2" xr:uid="{4FC540EE-C2DF-4215-893D-7720DF1592F6}"/>
    <cellStyle name="Обычный 2 28" xfId="1" xr:uid="{ADDE3FA5-7F97-4B56-BA15-45DCD5792C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A68A7-26A1-4BED-9C13-8A6B67D0D467}">
  <sheetPr>
    <pageSetUpPr fitToPage="1"/>
  </sheetPr>
  <dimension ref="A1:CO628"/>
  <sheetViews>
    <sheetView tabSelected="1" topLeftCell="A16" zoomScaleNormal="100" workbookViewId="0">
      <selection activeCell="C39" sqref="C39:D39"/>
    </sheetView>
  </sheetViews>
  <sheetFormatPr defaultRowHeight="12.75" x14ac:dyDescent="0.2"/>
  <cols>
    <col min="1" max="1" width="5.7109375" customWidth="1"/>
    <col min="2" max="2" width="20.7109375" customWidth="1"/>
    <col min="3" max="3" width="53.85546875" style="119" customWidth="1"/>
    <col min="4" max="4" width="10.7109375" customWidth="1"/>
    <col min="5" max="12" width="15.7109375" customWidth="1"/>
    <col min="15" max="91" width="0" hidden="1" customWidth="1"/>
    <col min="92" max="92" width="198.7109375" hidden="1" customWidth="1"/>
    <col min="93" max="93" width="108.7109375" hidden="1" customWidth="1"/>
    <col min="94" max="101" width="0" hidden="1" customWidth="1"/>
  </cols>
  <sheetData>
    <row r="1" spans="1:93" x14ac:dyDescent="0.2">
      <c r="A1" s="9" t="str">
        <f>Source!B1</f>
        <v>Smeta.RU  (495) 974-1589</v>
      </c>
    </row>
    <row r="2" spans="1:93" ht="12.75" customHeight="1" x14ac:dyDescent="0.2">
      <c r="A2" s="102" t="s">
        <v>455</v>
      </c>
      <c r="B2" s="102"/>
      <c r="C2" s="102"/>
      <c r="D2" s="102"/>
      <c r="E2" s="102"/>
      <c r="F2" s="103" t="s">
        <v>492</v>
      </c>
      <c r="G2" s="103"/>
      <c r="H2" s="103"/>
      <c r="I2" s="103"/>
      <c r="J2" s="103"/>
      <c r="K2" s="103"/>
      <c r="L2" s="103"/>
    </row>
    <row r="3" spans="1:93" ht="12.75" customHeight="1" x14ac:dyDescent="0.2">
      <c r="A3" s="13"/>
      <c r="B3" s="13"/>
      <c r="C3" s="10"/>
      <c r="D3" s="13"/>
      <c r="E3" s="13"/>
      <c r="F3" s="14"/>
      <c r="G3" s="14"/>
      <c r="H3" s="14"/>
      <c r="I3" s="14"/>
      <c r="J3" s="14"/>
      <c r="K3" s="14"/>
      <c r="L3" s="14"/>
    </row>
    <row r="4" spans="1:93" ht="12.75" customHeight="1" x14ac:dyDescent="0.2">
      <c r="A4" s="102" t="s">
        <v>456</v>
      </c>
      <c r="B4" s="102"/>
      <c r="C4" s="102"/>
      <c r="D4" s="102"/>
      <c r="E4" s="102"/>
      <c r="F4" s="103" t="str">
        <f>IF(Source!CQ12 &lt;&gt; "", Source!CQ12, "")</f>
        <v>Приказ Минстроя России от 30.12.2021 г. № 1046/пр</v>
      </c>
      <c r="G4" s="103"/>
      <c r="H4" s="103"/>
      <c r="I4" s="103"/>
      <c r="J4" s="103"/>
      <c r="K4" s="103"/>
      <c r="L4" s="103"/>
    </row>
    <row r="5" spans="1:93" ht="12.75" customHeight="1" x14ac:dyDescent="0.2">
      <c r="A5" s="13"/>
      <c r="B5" s="13"/>
      <c r="C5" s="10"/>
      <c r="D5" s="13"/>
      <c r="E5" s="13"/>
      <c r="F5" s="14"/>
      <c r="G5" s="14"/>
      <c r="H5" s="14"/>
      <c r="I5" s="14"/>
      <c r="J5" s="14"/>
      <c r="K5" s="14"/>
      <c r="L5" s="14"/>
    </row>
    <row r="6" spans="1:93" ht="76.5" x14ac:dyDescent="0.2">
      <c r="A6" s="102" t="s">
        <v>457</v>
      </c>
      <c r="B6" s="102"/>
      <c r="C6" s="102"/>
      <c r="D6" s="102"/>
      <c r="E6" s="102"/>
      <c r="F6" s="103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  <c r="G6" s="103"/>
      <c r="H6" s="103"/>
      <c r="I6" s="103"/>
      <c r="J6" s="103"/>
      <c r="K6" s="103"/>
      <c r="L6" s="103"/>
      <c r="CO6" s="1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</row>
    <row r="7" spans="1:93" ht="12.75" customHeight="1" x14ac:dyDescent="0.2">
      <c r="A7" s="13"/>
      <c r="B7" s="13"/>
      <c r="C7" s="10"/>
      <c r="D7" s="13"/>
      <c r="E7" s="13"/>
      <c r="F7" s="14"/>
      <c r="G7" s="14"/>
      <c r="H7" s="14"/>
      <c r="I7" s="14"/>
      <c r="J7" s="14"/>
      <c r="K7" s="14"/>
      <c r="L7" s="14"/>
    </row>
    <row r="8" spans="1:93" ht="76.5" customHeight="1" x14ac:dyDescent="0.2">
      <c r="A8" s="102" t="s">
        <v>458</v>
      </c>
      <c r="B8" s="102"/>
      <c r="C8" s="102"/>
      <c r="D8" s="102"/>
      <c r="E8" s="102"/>
      <c r="F8" s="103" t="s">
        <v>321</v>
      </c>
      <c r="G8" s="103"/>
      <c r="H8" s="103"/>
      <c r="I8" s="103"/>
      <c r="J8" s="103"/>
      <c r="K8" s="103"/>
      <c r="L8" s="103"/>
    </row>
    <row r="9" spans="1:93" ht="12.75" customHeight="1" x14ac:dyDescent="0.2">
      <c r="A9" s="13"/>
      <c r="B9" s="13"/>
      <c r="C9" s="10"/>
      <c r="D9" s="13"/>
      <c r="E9" s="13"/>
      <c r="F9" s="14"/>
      <c r="G9" s="14"/>
      <c r="H9" s="14"/>
      <c r="I9" s="14"/>
      <c r="J9" s="14"/>
      <c r="K9" s="14"/>
      <c r="L9" s="14"/>
    </row>
    <row r="10" spans="1:93" ht="38.25" customHeight="1" x14ac:dyDescent="0.2">
      <c r="A10" s="102" t="s">
        <v>459</v>
      </c>
      <c r="B10" s="102"/>
      <c r="C10" s="102"/>
      <c r="D10" s="102"/>
      <c r="E10" s="102"/>
      <c r="F10" s="103" t="s">
        <v>322</v>
      </c>
      <c r="G10" s="103"/>
      <c r="H10" s="103"/>
      <c r="I10" s="103"/>
      <c r="J10" s="103"/>
      <c r="K10" s="103"/>
      <c r="L10" s="103"/>
    </row>
    <row r="11" spans="1:93" ht="12.75" customHeight="1" x14ac:dyDescent="0.2">
      <c r="A11" s="10"/>
      <c r="B11" s="10"/>
      <c r="C11" s="10"/>
      <c r="D11" s="10"/>
      <c r="E11" s="10"/>
      <c r="F11" s="16"/>
      <c r="G11" s="16"/>
      <c r="H11" s="16"/>
      <c r="I11" s="16"/>
      <c r="J11" s="16"/>
      <c r="K11" s="16"/>
      <c r="L11" s="16"/>
    </row>
    <row r="12" spans="1:93" ht="12.75" customHeight="1" x14ac:dyDescent="0.2">
      <c r="A12" s="102" t="s">
        <v>460</v>
      </c>
      <c r="B12" s="102"/>
      <c r="C12" s="102"/>
      <c r="D12" s="102"/>
      <c r="E12" s="102"/>
      <c r="F12" s="103" t="s">
        <v>493</v>
      </c>
      <c r="G12" s="103"/>
      <c r="H12" s="103"/>
      <c r="I12" s="103"/>
      <c r="J12" s="103"/>
      <c r="K12" s="103"/>
      <c r="L12" s="103"/>
    </row>
    <row r="13" spans="1:93" ht="12.75" customHeight="1" x14ac:dyDescent="0.2">
      <c r="A13" s="10"/>
      <c r="B13" s="10"/>
      <c r="C13" s="10"/>
      <c r="D13" s="10"/>
      <c r="E13" s="10"/>
      <c r="F13" s="16"/>
      <c r="G13" s="16"/>
      <c r="H13" s="16"/>
      <c r="I13" s="16"/>
      <c r="J13" s="16"/>
      <c r="K13" s="16"/>
      <c r="L13" s="16"/>
    </row>
    <row r="14" spans="1:93" ht="12.75" customHeight="1" x14ac:dyDescent="0.2">
      <c r="A14" s="102" t="s">
        <v>461</v>
      </c>
      <c r="B14" s="102"/>
      <c r="C14" s="102"/>
      <c r="D14" s="102"/>
      <c r="E14" s="102"/>
      <c r="F14" s="103" t="str">
        <f>IF(Source!CZ12 &lt;&gt; "", Source!CZ12, "")</f>
        <v/>
      </c>
      <c r="G14" s="103"/>
      <c r="H14" s="103"/>
      <c r="I14" s="103"/>
      <c r="J14" s="103"/>
      <c r="K14" s="103"/>
      <c r="L14" s="103"/>
    </row>
    <row r="15" spans="1:93" ht="12.75" customHeight="1" x14ac:dyDescent="0.2">
      <c r="A15" s="10"/>
      <c r="B15" s="10"/>
      <c r="C15" s="10"/>
      <c r="D15" s="10"/>
      <c r="E15" s="10"/>
      <c r="F15" s="16"/>
      <c r="G15" s="16"/>
      <c r="H15" s="16"/>
      <c r="I15" s="16"/>
      <c r="J15" s="16"/>
      <c r="K15" s="16"/>
      <c r="L15" s="14"/>
    </row>
    <row r="16" spans="1:93" ht="12.75" customHeight="1" x14ac:dyDescent="0.2">
      <c r="A16" s="102" t="s">
        <v>462</v>
      </c>
      <c r="B16" s="102"/>
      <c r="C16" s="102"/>
      <c r="D16" s="102"/>
      <c r="E16" s="102"/>
      <c r="F16" s="103" t="str">
        <f>IF(Source!DA12 &lt;&gt; "", Source!DA12, "")</f>
        <v/>
      </c>
      <c r="G16" s="103"/>
      <c r="H16" s="103"/>
      <c r="I16" s="103"/>
      <c r="J16" s="103"/>
      <c r="K16" s="103"/>
      <c r="L16" s="103"/>
    </row>
    <row r="17" spans="1:92" ht="12.75" customHeight="1" x14ac:dyDescent="0.2">
      <c r="A17" s="17"/>
      <c r="B17" s="17"/>
      <c r="C17" s="120"/>
      <c r="D17" s="17"/>
      <c r="E17" s="17"/>
      <c r="F17" s="18"/>
      <c r="G17" s="18"/>
      <c r="H17" s="18"/>
      <c r="I17" s="18"/>
      <c r="J17" s="18"/>
      <c r="K17" s="18"/>
      <c r="L17" s="18"/>
    </row>
    <row r="18" spans="1:92" ht="15.75" x14ac:dyDescent="0.25">
      <c r="A18" s="114"/>
      <c r="B18" s="115" t="s">
        <v>586</v>
      </c>
      <c r="C18" s="115"/>
      <c r="D18" s="116"/>
      <c r="E18" s="117"/>
      <c r="F18" s="117"/>
      <c r="G18" s="17"/>
      <c r="H18" s="17"/>
      <c r="I18" s="17"/>
      <c r="J18" s="17"/>
      <c r="K18" s="17"/>
      <c r="L18" s="17"/>
    </row>
    <row r="19" spans="1:92" ht="15.75" x14ac:dyDescent="0.25">
      <c r="A19" s="114"/>
      <c r="B19" s="116"/>
      <c r="C19" s="116"/>
      <c r="D19" s="116"/>
      <c r="E19" s="117"/>
      <c r="F19" s="117"/>
      <c r="G19" s="17"/>
      <c r="H19" s="17"/>
      <c r="I19" s="17"/>
      <c r="J19" s="17"/>
      <c r="K19" s="17"/>
      <c r="L19" s="17"/>
    </row>
    <row r="20" spans="1:92" ht="15.75" x14ac:dyDescent="0.25">
      <c r="A20" s="114"/>
      <c r="B20" s="115" t="s">
        <v>587</v>
      </c>
      <c r="C20" s="115"/>
      <c r="D20" s="115"/>
      <c r="E20" s="115"/>
      <c r="F20" s="115"/>
      <c r="G20" s="17"/>
      <c r="H20" s="17"/>
      <c r="I20" s="17"/>
      <c r="J20" s="17"/>
      <c r="K20" s="17"/>
      <c r="L20" s="17"/>
    </row>
    <row r="21" spans="1:92" ht="15.75" x14ac:dyDescent="0.25">
      <c r="A21" s="114"/>
      <c r="B21" s="116"/>
      <c r="C21" s="116"/>
      <c r="D21" s="116"/>
      <c r="E21" s="117"/>
      <c r="F21" s="117"/>
      <c r="G21" s="17"/>
      <c r="H21" s="17"/>
      <c r="I21" s="17"/>
      <c r="J21" s="17"/>
      <c r="K21" s="17"/>
      <c r="L21" s="17"/>
    </row>
    <row r="22" spans="1:92" ht="15.75" x14ac:dyDescent="0.25">
      <c r="A22" s="114"/>
      <c r="B22" s="115" t="s">
        <v>588</v>
      </c>
      <c r="C22" s="115"/>
      <c r="D22" s="115"/>
      <c r="E22" s="115"/>
      <c r="F22" s="117"/>
      <c r="G22" s="17"/>
      <c r="H22" s="17"/>
      <c r="I22" s="17"/>
      <c r="J22" s="17"/>
      <c r="K22" s="17"/>
      <c r="L22" s="17"/>
    </row>
    <row r="23" spans="1:92" ht="15.75" x14ac:dyDescent="0.25">
      <c r="A23" s="114"/>
      <c r="B23" s="116"/>
      <c r="C23" s="116"/>
      <c r="D23" s="116"/>
      <c r="E23" s="117"/>
      <c r="F23" s="117"/>
      <c r="G23" s="17"/>
      <c r="H23" s="17"/>
      <c r="I23" s="17"/>
      <c r="J23" s="17"/>
      <c r="K23" s="17"/>
      <c r="L23" s="17"/>
    </row>
    <row r="24" spans="1:92" ht="15.75" x14ac:dyDescent="0.25">
      <c r="A24" s="114"/>
      <c r="B24" s="115" t="s">
        <v>589</v>
      </c>
      <c r="C24" s="115"/>
      <c r="D24" s="116"/>
      <c r="E24" s="116"/>
      <c r="F24" s="117"/>
      <c r="G24" s="17"/>
      <c r="H24" s="17"/>
      <c r="I24" s="17"/>
      <c r="J24" s="17"/>
      <c r="K24" s="17"/>
      <c r="L24" s="17"/>
    </row>
    <row r="25" spans="1:92" ht="14.25" x14ac:dyDescent="0.2">
      <c r="A25" s="20"/>
      <c r="B25" s="20"/>
      <c r="C25" s="118"/>
      <c r="D25" s="20"/>
      <c r="E25" s="20"/>
      <c r="F25" s="21"/>
      <c r="G25" s="21"/>
      <c r="H25" s="21"/>
      <c r="I25" s="21"/>
      <c r="J25" s="21"/>
      <c r="K25" s="21"/>
      <c r="L25" s="21"/>
    </row>
    <row r="26" spans="1:92" ht="15.75" x14ac:dyDescent="0.25">
      <c r="A26" s="99" t="s">
        <v>590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</row>
    <row r="27" spans="1:92" ht="15" customHeight="1" x14ac:dyDescent="0.25">
      <c r="A27" s="19"/>
      <c r="B27" s="19"/>
      <c r="C27" s="121"/>
      <c r="D27" s="19"/>
      <c r="E27" s="19"/>
      <c r="F27" s="19"/>
      <c r="G27" s="19"/>
      <c r="H27" s="19"/>
      <c r="I27" s="19"/>
      <c r="J27" s="19"/>
      <c r="K27" s="19"/>
      <c r="L27" s="19"/>
    </row>
    <row r="28" spans="1:92" ht="18" x14ac:dyDescent="0.25">
      <c r="A28" s="100" t="str">
        <f>IF(Source!G255&lt;&gt;"Новая локальная смета", Source!G255, "")</f>
        <v>Реконструкция КВЛ-10кВ ф.17 от ПС-377 "Лесная" до ПКУ по адресу: г.Москва, поселение Денёновское, д.Яковлево (инв. № 43315096)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CN28" s="22" t="str">
        <f>IF(Source!G255&lt;&gt;"Новая локальная смета", Source!G255, "")</f>
        <v>Реконструкция КВЛ-10кВ ф.17 от ПС-377 "Лесная" до ПКУ по адресу: г.Москва, поселение Денёновское, д.Яковлево (инв. № 43315096)</v>
      </c>
    </row>
    <row r="29" spans="1:92" ht="14.25" customHeight="1" x14ac:dyDescent="0.2">
      <c r="A29" s="96" t="s">
        <v>463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</row>
    <row r="30" spans="1:92" ht="14.25" customHeight="1" x14ac:dyDescent="0.2">
      <c r="A30" s="20"/>
      <c r="B30" s="20"/>
      <c r="C30" s="118"/>
      <c r="D30" s="20"/>
      <c r="E30" s="20"/>
      <c r="F30" s="20"/>
      <c r="G30" s="20"/>
      <c r="H30" s="20"/>
      <c r="I30" s="20"/>
      <c r="J30" s="20"/>
      <c r="K30" s="20"/>
      <c r="L30" s="20"/>
    </row>
    <row r="31" spans="1:92" ht="14.25" customHeight="1" x14ac:dyDescent="0.2">
      <c r="A31" s="20"/>
      <c r="B31" s="20"/>
      <c r="C31" s="118"/>
      <c r="D31" s="20"/>
      <c r="E31" s="20"/>
      <c r="F31" s="20"/>
      <c r="G31" s="20"/>
      <c r="H31" s="20"/>
      <c r="I31" s="20"/>
      <c r="J31" s="20"/>
      <c r="K31" s="20"/>
      <c r="L31" s="20"/>
    </row>
    <row r="32" spans="1:92" ht="12.75" customHeight="1" x14ac:dyDescent="0.2">
      <c r="A32" s="12" t="s">
        <v>464</v>
      </c>
      <c r="B32" s="12"/>
      <c r="C32" s="122" t="s">
        <v>494</v>
      </c>
      <c r="D32" s="12" t="s">
        <v>465</v>
      </c>
      <c r="E32" s="12"/>
      <c r="F32" s="12"/>
      <c r="G32" s="12"/>
      <c r="H32" s="12"/>
      <c r="I32" s="12"/>
      <c r="J32" s="12"/>
      <c r="K32" s="12"/>
      <c r="L32" s="12"/>
    </row>
    <row r="33" spans="1:12" ht="12.75" customHeight="1" x14ac:dyDescent="0.2">
      <c r="A33" s="12"/>
      <c r="B33" s="12"/>
      <c r="C33" s="123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.75" customHeight="1" x14ac:dyDescent="0.2">
      <c r="A34" s="12" t="s">
        <v>466</v>
      </c>
      <c r="B34" s="12"/>
      <c r="C34" s="101"/>
      <c r="D34" s="101"/>
      <c r="E34" s="101"/>
      <c r="F34" s="101"/>
      <c r="G34" s="101"/>
      <c r="H34" s="101"/>
      <c r="I34" s="101"/>
      <c r="J34" s="101"/>
      <c r="K34" s="101"/>
      <c r="L34" s="101"/>
    </row>
    <row r="35" spans="1:12" ht="12.75" customHeight="1" x14ac:dyDescent="0.2">
      <c r="A35" s="24"/>
      <c r="B35" s="25"/>
      <c r="C35" s="96" t="s">
        <v>467</v>
      </c>
      <c r="D35" s="96"/>
      <c r="E35" s="96"/>
      <c r="F35" s="96"/>
      <c r="G35" s="96"/>
      <c r="H35" s="96"/>
      <c r="I35" s="96"/>
      <c r="J35" s="96"/>
      <c r="K35" s="96"/>
      <c r="L35" s="96"/>
    </row>
    <row r="36" spans="1:12" ht="14.25" customHeight="1" x14ac:dyDescent="0.2">
      <c r="A36" s="20"/>
      <c r="B36" s="20"/>
      <c r="C36" s="118"/>
      <c r="D36" s="20"/>
      <c r="E36" s="20"/>
      <c r="F36" s="20"/>
      <c r="G36" s="20"/>
      <c r="H36" s="20"/>
      <c r="I36" s="20"/>
      <c r="J36" s="20"/>
      <c r="K36" s="20"/>
      <c r="L36" s="20"/>
    </row>
    <row r="37" spans="1:12" ht="14.25" customHeight="1" x14ac:dyDescent="0.2">
      <c r="A37" s="26" t="s">
        <v>495</v>
      </c>
      <c r="B37" s="20"/>
      <c r="C37" s="118"/>
      <c r="D37" s="27"/>
      <c r="E37" s="20"/>
      <c r="F37" s="20"/>
      <c r="G37" s="20"/>
      <c r="H37" s="20"/>
      <c r="I37" s="20"/>
      <c r="J37" s="20"/>
      <c r="K37" s="20"/>
      <c r="L37" s="20"/>
    </row>
    <row r="38" spans="1:12" ht="14.25" customHeight="1" x14ac:dyDescent="0.2">
      <c r="A38" s="20"/>
      <c r="B38" s="20"/>
      <c r="C38" s="118"/>
      <c r="D38" s="20"/>
      <c r="E38" s="20"/>
      <c r="F38" s="20"/>
      <c r="G38" s="20"/>
      <c r="H38" s="20"/>
      <c r="I38" s="20"/>
      <c r="J38" s="20"/>
      <c r="K38" s="20"/>
      <c r="L38" s="20"/>
    </row>
    <row r="39" spans="1:12" ht="14.25" customHeight="1" x14ac:dyDescent="0.2">
      <c r="A39" s="26" t="s">
        <v>468</v>
      </c>
      <c r="B39" s="20"/>
      <c r="C39" s="97">
        <f>L621/1000</f>
        <v>3725.6376</v>
      </c>
      <c r="D39" s="98"/>
      <c r="E39" s="12" t="s">
        <v>469</v>
      </c>
      <c r="F39" s="17"/>
      <c r="G39" s="17"/>
      <c r="H39" s="17"/>
      <c r="I39" s="17"/>
      <c r="J39" s="17"/>
      <c r="K39" s="17"/>
      <c r="L39" s="20"/>
    </row>
    <row r="40" spans="1:12" ht="14.25" customHeight="1" x14ac:dyDescent="0.2">
      <c r="A40" s="26"/>
      <c r="B40" s="20"/>
      <c r="C40" s="124"/>
      <c r="D40" s="28"/>
      <c r="E40" s="12"/>
      <c r="F40" s="17"/>
      <c r="G40" s="12" t="s">
        <v>470</v>
      </c>
      <c r="H40" s="20"/>
      <c r="I40" s="12"/>
      <c r="J40" s="12"/>
      <c r="K40" s="68">
        <f>ROUND(SUM(AR53:AR618)/1000, 2)</f>
        <v>355.19</v>
      </c>
      <c r="L40" s="12" t="s">
        <v>469</v>
      </c>
    </row>
    <row r="41" spans="1:12" ht="14.25" customHeight="1" x14ac:dyDescent="0.2">
      <c r="A41" s="20"/>
      <c r="B41" s="29" t="s">
        <v>471</v>
      </c>
      <c r="C41" s="124"/>
      <c r="D41" s="20"/>
      <c r="E41" s="12"/>
      <c r="F41" s="17"/>
      <c r="G41" s="12" t="s">
        <v>472</v>
      </c>
      <c r="H41" s="20"/>
      <c r="I41" s="12"/>
      <c r="J41" s="12"/>
      <c r="K41" s="68">
        <f>ROUND(SUM(AT53:AT618)/1000, 2)</f>
        <v>14.99</v>
      </c>
      <c r="L41" s="12" t="s">
        <v>469</v>
      </c>
    </row>
    <row r="42" spans="1:12" ht="14.25" customHeight="1" x14ac:dyDescent="0.2">
      <c r="A42" s="20"/>
      <c r="B42" s="26" t="s">
        <v>473</v>
      </c>
      <c r="C42" s="97">
        <f>ROUND((Source!F477)/1000, 2)</f>
        <v>651.33000000000004</v>
      </c>
      <c r="D42" s="98"/>
      <c r="E42" s="12" t="s">
        <v>469</v>
      </c>
      <c r="F42" s="17"/>
      <c r="G42" s="12" t="s">
        <v>474</v>
      </c>
      <c r="H42" s="20"/>
      <c r="I42" s="12"/>
      <c r="J42" s="28"/>
      <c r="K42" s="69">
        <f>Source!F482</f>
        <v>822.74900000000002</v>
      </c>
      <c r="L42" s="12" t="s">
        <v>326</v>
      </c>
    </row>
    <row r="43" spans="1:12" ht="14.25" customHeight="1" x14ac:dyDescent="0.2">
      <c r="A43" s="20"/>
      <c r="B43" s="26" t="s">
        <v>475</v>
      </c>
      <c r="C43" s="97">
        <f>ROUND((Source!F478)/1000, 2)</f>
        <v>2227.8000000000002</v>
      </c>
      <c r="D43" s="98"/>
      <c r="E43" s="12" t="s">
        <v>469</v>
      </c>
      <c r="F43" s="17"/>
      <c r="G43" s="12" t="s">
        <v>476</v>
      </c>
      <c r="H43" s="20"/>
      <c r="I43" s="12"/>
      <c r="J43" s="30"/>
      <c r="K43" s="69">
        <f>Source!F483</f>
        <v>29.8203</v>
      </c>
      <c r="L43" s="12" t="s">
        <v>326</v>
      </c>
    </row>
    <row r="44" spans="1:12" ht="14.25" customHeight="1" x14ac:dyDescent="0.2">
      <c r="A44" s="20"/>
      <c r="B44" s="26" t="s">
        <v>477</v>
      </c>
      <c r="C44" s="97">
        <f>ROUND((Source!F469)/1000, 2)</f>
        <v>0</v>
      </c>
      <c r="D44" s="98"/>
      <c r="E44" s="12" t="s">
        <v>469</v>
      </c>
      <c r="F44" s="17"/>
      <c r="G44" s="12"/>
      <c r="H44" s="12"/>
      <c r="I44" s="12"/>
      <c r="J44" s="12"/>
      <c r="K44" s="17"/>
      <c r="L44" s="12"/>
    </row>
    <row r="45" spans="1:12" ht="14.25" customHeight="1" x14ac:dyDescent="0.2">
      <c r="A45" s="20"/>
      <c r="B45" s="26" t="s">
        <v>478</v>
      </c>
      <c r="C45" s="97">
        <f>ROUND((Source!F479)/1000, 2)</f>
        <v>32.46</v>
      </c>
      <c r="D45" s="98"/>
      <c r="E45" s="12" t="s">
        <v>469</v>
      </c>
      <c r="F45" s="17"/>
      <c r="G45" s="12"/>
      <c r="H45" s="12"/>
      <c r="I45" s="12"/>
      <c r="J45" s="12"/>
      <c r="K45" s="17"/>
      <c r="L45" s="12"/>
    </row>
    <row r="46" spans="1:12" ht="14.25" customHeight="1" x14ac:dyDescent="0.2">
      <c r="A46" s="31"/>
      <c r="B46" s="31"/>
      <c r="C46" s="70"/>
      <c r="D46" s="31"/>
      <c r="E46" s="31"/>
      <c r="F46" s="31"/>
      <c r="G46" s="31"/>
      <c r="H46" s="31"/>
      <c r="I46" s="31"/>
      <c r="J46" s="31"/>
      <c r="K46" s="31"/>
      <c r="L46" s="31"/>
    </row>
    <row r="47" spans="1:12" ht="12.75" customHeight="1" x14ac:dyDescent="0.2">
      <c r="A47" s="82" t="s">
        <v>479</v>
      </c>
      <c r="B47" s="82" t="s">
        <v>480</v>
      </c>
      <c r="C47" s="82" t="s">
        <v>481</v>
      </c>
      <c r="D47" s="82" t="s">
        <v>482</v>
      </c>
      <c r="E47" s="85" t="s">
        <v>483</v>
      </c>
      <c r="F47" s="86"/>
      <c r="G47" s="87"/>
      <c r="H47" s="85" t="s">
        <v>484</v>
      </c>
      <c r="I47" s="86"/>
      <c r="J47" s="86"/>
      <c r="K47" s="86"/>
      <c r="L47" s="87"/>
    </row>
    <row r="48" spans="1:12" ht="12.75" customHeight="1" x14ac:dyDescent="0.2">
      <c r="A48" s="83"/>
      <c r="B48" s="83"/>
      <c r="C48" s="83"/>
      <c r="D48" s="83"/>
      <c r="E48" s="88"/>
      <c r="F48" s="89"/>
      <c r="G48" s="90"/>
      <c r="H48" s="94"/>
      <c r="I48" s="89"/>
      <c r="J48" s="89"/>
      <c r="K48" s="89"/>
      <c r="L48" s="90"/>
    </row>
    <row r="49" spans="1:82" ht="12.75" customHeight="1" x14ac:dyDescent="0.2">
      <c r="A49" s="83"/>
      <c r="B49" s="83"/>
      <c r="C49" s="83"/>
      <c r="D49" s="83"/>
      <c r="E49" s="88"/>
      <c r="F49" s="89"/>
      <c r="G49" s="90"/>
      <c r="H49" s="94"/>
      <c r="I49" s="89"/>
      <c r="J49" s="89"/>
      <c r="K49" s="89"/>
      <c r="L49" s="90"/>
    </row>
    <row r="50" spans="1:82" ht="12.75" customHeight="1" x14ac:dyDescent="0.2">
      <c r="A50" s="83"/>
      <c r="B50" s="83"/>
      <c r="C50" s="83"/>
      <c r="D50" s="83"/>
      <c r="E50" s="91"/>
      <c r="F50" s="92"/>
      <c r="G50" s="93"/>
      <c r="H50" s="95"/>
      <c r="I50" s="92"/>
      <c r="J50" s="92"/>
      <c r="K50" s="92"/>
      <c r="L50" s="93"/>
    </row>
    <row r="51" spans="1:82" ht="51" customHeight="1" x14ac:dyDescent="0.2">
      <c r="A51" s="84"/>
      <c r="B51" s="84"/>
      <c r="C51" s="84"/>
      <c r="D51" s="84"/>
      <c r="E51" s="32" t="s">
        <v>485</v>
      </c>
      <c r="F51" s="32" t="s">
        <v>486</v>
      </c>
      <c r="G51" s="33" t="s">
        <v>487</v>
      </c>
      <c r="H51" s="32" t="s">
        <v>488</v>
      </c>
      <c r="I51" s="32" t="s">
        <v>489</v>
      </c>
      <c r="J51" s="32" t="s">
        <v>490</v>
      </c>
      <c r="K51" s="32" t="s">
        <v>486</v>
      </c>
      <c r="L51" s="32" t="s">
        <v>491</v>
      </c>
    </row>
    <row r="52" spans="1:82" ht="14.25" customHeight="1" x14ac:dyDescent="0.2">
      <c r="A52" s="34">
        <v>1</v>
      </c>
      <c r="B52" s="34">
        <v>2</v>
      </c>
      <c r="C52" s="34">
        <v>3</v>
      </c>
      <c r="D52" s="34">
        <v>4</v>
      </c>
      <c r="E52" s="34">
        <v>5</v>
      </c>
      <c r="F52" s="34">
        <v>6</v>
      </c>
      <c r="G52" s="34">
        <v>7</v>
      </c>
      <c r="H52" s="34">
        <v>8</v>
      </c>
      <c r="I52" s="34">
        <v>9</v>
      </c>
      <c r="J52" s="34">
        <v>10</v>
      </c>
      <c r="K52" s="36">
        <v>11</v>
      </c>
      <c r="L52" s="36">
        <v>12</v>
      </c>
    </row>
    <row r="54" spans="1:82" ht="16.5" x14ac:dyDescent="0.2">
      <c r="A54" s="80" t="s">
        <v>496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</row>
    <row r="55" spans="1:82" ht="28.5" x14ac:dyDescent="0.2">
      <c r="A55" s="37" t="s">
        <v>20</v>
      </c>
      <c r="B55" s="39" t="s">
        <v>497</v>
      </c>
      <c r="C55" s="39" t="str">
        <f>Source!G263</f>
        <v>Разработка грунта вручную в траншеях глубиной до 2 м без креплений с откосами, группа грунтов: 2</v>
      </c>
      <c r="D55" s="40" t="str">
        <f>Source!H263</f>
        <v>100 м3</v>
      </c>
      <c r="E55" s="41">
        <f>Source!K263</f>
        <v>1.296</v>
      </c>
      <c r="F55" s="41"/>
      <c r="G55" s="41">
        <f>Source!I263</f>
        <v>1.296</v>
      </c>
      <c r="H55" s="43"/>
      <c r="I55" s="42"/>
      <c r="J55" s="43"/>
      <c r="K55" s="42"/>
      <c r="L55" s="43"/>
    </row>
    <row r="56" spans="1:82" x14ac:dyDescent="0.2">
      <c r="B56" s="44" t="s">
        <v>445</v>
      </c>
      <c r="C56" s="81" t="s">
        <v>498</v>
      </c>
      <c r="D56" s="81"/>
      <c r="E56" s="81"/>
      <c r="F56" s="81"/>
      <c r="G56" s="81"/>
      <c r="H56" s="81"/>
      <c r="I56" s="81"/>
      <c r="J56" s="81"/>
      <c r="K56" s="81"/>
      <c r="L56" s="81"/>
    </row>
    <row r="57" spans="1:82" x14ac:dyDescent="0.2">
      <c r="C57" s="59" t="str">
        <f>"Объем: "&amp;Source!I263&amp;"=129,6/"&amp;"100"</f>
        <v>Объем: 1,296=129,6/100</v>
      </c>
    </row>
    <row r="58" spans="1:82" ht="15" x14ac:dyDescent="0.2">
      <c r="A58" s="38"/>
      <c r="B58" s="41">
        <v>1</v>
      </c>
      <c r="C58" s="38" t="s">
        <v>499</v>
      </c>
      <c r="D58" s="40" t="s">
        <v>326</v>
      </c>
      <c r="E58" s="45"/>
      <c r="F58" s="41"/>
      <c r="G58" s="45">
        <f>Source!U263</f>
        <v>229.52160000000001</v>
      </c>
      <c r="H58" s="41"/>
      <c r="I58" s="41"/>
      <c r="J58" s="41"/>
      <c r="K58" s="41"/>
      <c r="L58" s="46">
        <f>SUM(L59:L59)-SUMIF(CE59:CE59, 1, L59:L59)</f>
        <v>91586</v>
      </c>
    </row>
    <row r="59" spans="1:82" ht="14.25" x14ac:dyDescent="0.2">
      <c r="A59" s="39"/>
      <c r="B59" s="39" t="s">
        <v>324</v>
      </c>
      <c r="C59" s="47" t="s">
        <v>405</v>
      </c>
      <c r="D59" s="48" t="s">
        <v>326</v>
      </c>
      <c r="E59" s="49">
        <v>154</v>
      </c>
      <c r="F59" s="49">
        <f>ROUND(1.15,7)</f>
        <v>1.1499999999999999</v>
      </c>
      <c r="G59" s="49">
        <f>SmtRes!CX76</f>
        <v>229.52160000000001</v>
      </c>
      <c r="H59" s="50"/>
      <c r="I59" s="51"/>
      <c r="J59" s="50">
        <f>SmtRes!CZ76</f>
        <v>399.03</v>
      </c>
      <c r="K59" s="51"/>
      <c r="L59" s="50">
        <f>SmtRes!DI76</f>
        <v>91586</v>
      </c>
    </row>
    <row r="60" spans="1:82" ht="15" x14ac:dyDescent="0.2">
      <c r="A60" s="39"/>
      <c r="B60" s="39"/>
      <c r="C60" s="53" t="s">
        <v>500</v>
      </c>
      <c r="D60" s="40"/>
      <c r="E60" s="41"/>
      <c r="F60" s="41"/>
      <c r="G60" s="41"/>
      <c r="H60" s="43"/>
      <c r="I60" s="42"/>
      <c r="J60" s="43"/>
      <c r="K60" s="42"/>
      <c r="L60" s="43">
        <f>L58</f>
        <v>91586</v>
      </c>
    </row>
    <row r="61" spans="1:82" ht="14.25" x14ac:dyDescent="0.2">
      <c r="A61" s="39"/>
      <c r="B61" s="39"/>
      <c r="C61" s="39" t="s">
        <v>501</v>
      </c>
      <c r="D61" s="40"/>
      <c r="E61" s="41"/>
      <c r="F61" s="41"/>
      <c r="G61" s="41"/>
      <c r="H61" s="43"/>
      <c r="I61" s="42"/>
      <c r="J61" s="43"/>
      <c r="K61" s="42"/>
      <c r="L61" s="43">
        <f>SUM(AR55:AR64)+SUM(AS55:AS64)+SUM(AT55:AT64)+SUM(AU55:AU64)+SUM(AV55:AV64)</f>
        <v>91586</v>
      </c>
    </row>
    <row r="62" spans="1:82" ht="28.5" x14ac:dyDescent="0.2">
      <c r="A62" s="39"/>
      <c r="B62" s="39" t="s">
        <v>32</v>
      </c>
      <c r="C62" s="39" t="s">
        <v>502</v>
      </c>
      <c r="D62" s="40" t="s">
        <v>380</v>
      </c>
      <c r="E62" s="41">
        <f>Source!BZ263</f>
        <v>89</v>
      </c>
      <c r="F62" s="41"/>
      <c r="G62" s="41">
        <f>Source!AT263</f>
        <v>89</v>
      </c>
      <c r="H62" s="43"/>
      <c r="I62" s="42"/>
      <c r="J62" s="43"/>
      <c r="K62" s="42"/>
      <c r="L62" s="43">
        <f>SUM(AZ55:AZ64)</f>
        <v>81511.539999999994</v>
      </c>
    </row>
    <row r="63" spans="1:82" ht="28.5" x14ac:dyDescent="0.2">
      <c r="A63" s="47"/>
      <c r="B63" s="47" t="s">
        <v>33</v>
      </c>
      <c r="C63" s="47" t="s">
        <v>503</v>
      </c>
      <c r="D63" s="48" t="s">
        <v>380</v>
      </c>
      <c r="E63" s="49">
        <f>Source!CA263</f>
        <v>40</v>
      </c>
      <c r="F63" s="49"/>
      <c r="G63" s="49">
        <f>Source!AU263</f>
        <v>40</v>
      </c>
      <c r="H63" s="50"/>
      <c r="I63" s="51"/>
      <c r="J63" s="50"/>
      <c r="K63" s="51"/>
      <c r="L63" s="50">
        <f>SUM(BA55:BA64)</f>
        <v>36634.400000000001</v>
      </c>
    </row>
    <row r="64" spans="1:82" ht="15" x14ac:dyDescent="0.2">
      <c r="C64" s="78" t="s">
        <v>504</v>
      </c>
      <c r="D64" s="78"/>
      <c r="E64" s="78"/>
      <c r="F64" s="78"/>
      <c r="G64" s="78"/>
      <c r="H64" s="78"/>
      <c r="I64" s="79">
        <f>K64/E55</f>
        <v>161830.20061728393</v>
      </c>
      <c r="J64" s="79"/>
      <c r="K64" s="79">
        <f>L58+L62+L63</f>
        <v>209731.93999999997</v>
      </c>
      <c r="L64" s="79"/>
      <c r="AD64">
        <f>ROUND((Source!AT263/100)*((ROUND(SUMIF(SmtRes!AQ76:'SmtRes'!AQ76,"=1",SmtRes!AD76:'SmtRes'!AD76)*Source!I263, 2)+ROUND(SUMIF(SmtRes!AQ76:'SmtRes'!AQ76,"=1",SmtRes!AC76:'SmtRes'!AC76)*Source!I263, 2))), 2)</f>
        <v>460.25</v>
      </c>
      <c r="AE64">
        <f>ROUND((Source!AU263/100)*((ROUND(SUMIF(SmtRes!AQ76:'SmtRes'!AQ76,"=1",SmtRes!AD76:'SmtRes'!AD76)*Source!I263, 2)+ROUND(SUMIF(SmtRes!AQ76:'SmtRes'!AQ76,"=1",SmtRes!AC76:'SmtRes'!AC76)*Source!I263, 2))), 2)</f>
        <v>206.86</v>
      </c>
      <c r="AN64" s="52">
        <f>L58+L62+L63</f>
        <v>209731.93999999997</v>
      </c>
      <c r="AO64">
        <f>0</f>
        <v>0</v>
      </c>
      <c r="AQ64" t="s">
        <v>505</v>
      </c>
      <c r="AR64" s="52">
        <f>L58</f>
        <v>91586</v>
      </c>
      <c r="AT64">
        <f>0</f>
        <v>0</v>
      </c>
      <c r="AV64" t="s">
        <v>505</v>
      </c>
      <c r="AW64">
        <f>0</f>
        <v>0</v>
      </c>
      <c r="AZ64">
        <f>Source!X263</f>
        <v>81511.539999999994</v>
      </c>
      <c r="BA64">
        <f>Source!Y263</f>
        <v>36634.400000000001</v>
      </c>
      <c r="CD64">
        <v>1</v>
      </c>
    </row>
    <row r="65" spans="1:82" ht="28.5" x14ac:dyDescent="0.2">
      <c r="A65" s="37" t="s">
        <v>34</v>
      </c>
      <c r="B65" s="39" t="s">
        <v>506</v>
      </c>
      <c r="C65" s="39" t="str">
        <f>Source!G264</f>
        <v>Засыпка вручную траншей, пазух котлованов и ям, группа грунтов: 1</v>
      </c>
      <c r="D65" s="40" t="str">
        <f>Source!H264</f>
        <v>100 м3</v>
      </c>
      <c r="E65" s="41">
        <f>Source!K264</f>
        <v>1.296</v>
      </c>
      <c r="F65" s="41"/>
      <c r="G65" s="41">
        <f>Source!I264</f>
        <v>1.296</v>
      </c>
      <c r="H65" s="43"/>
      <c r="I65" s="42"/>
      <c r="J65" s="43"/>
      <c r="K65" s="42"/>
      <c r="L65" s="43"/>
    </row>
    <row r="66" spans="1:82" x14ac:dyDescent="0.2">
      <c r="B66" s="44" t="s">
        <v>448</v>
      </c>
      <c r="C66" s="81" t="s">
        <v>507</v>
      </c>
      <c r="D66" s="81"/>
      <c r="E66" s="81"/>
      <c r="F66" s="81"/>
      <c r="G66" s="81"/>
      <c r="H66" s="81"/>
      <c r="I66" s="81"/>
      <c r="J66" s="81"/>
      <c r="K66" s="81"/>
      <c r="L66" s="81"/>
    </row>
    <row r="67" spans="1:82" x14ac:dyDescent="0.2">
      <c r="C67" s="59" t="str">
        <f>"Объем: "&amp;Source!I264&amp;"=129,6/"&amp;"100"</f>
        <v>Объем: 1,296=129,6/100</v>
      </c>
    </row>
    <row r="68" spans="1:82" ht="15" x14ac:dyDescent="0.2">
      <c r="A68" s="38"/>
      <c r="B68" s="41">
        <v>1</v>
      </c>
      <c r="C68" s="38" t="s">
        <v>499</v>
      </c>
      <c r="D68" s="40" t="s">
        <v>326</v>
      </c>
      <c r="E68" s="45"/>
      <c r="F68" s="41"/>
      <c r="G68" s="45">
        <f>Source!U264</f>
        <v>126.1656</v>
      </c>
      <c r="H68" s="41"/>
      <c r="I68" s="41"/>
      <c r="J68" s="41"/>
      <c r="K68" s="41"/>
      <c r="L68" s="46">
        <f>SUM(L69:L69)-SUMIF(CE69:CE69, 1, L69:L69)</f>
        <v>48264.65</v>
      </c>
    </row>
    <row r="69" spans="1:82" ht="14.25" x14ac:dyDescent="0.2">
      <c r="A69" s="39"/>
      <c r="B69" s="39" t="s">
        <v>327</v>
      </c>
      <c r="C69" s="47" t="s">
        <v>406</v>
      </c>
      <c r="D69" s="48" t="s">
        <v>326</v>
      </c>
      <c r="E69" s="49">
        <v>88.5</v>
      </c>
      <c r="F69" s="49">
        <f>ROUND(1.1,7)</f>
        <v>1.1000000000000001</v>
      </c>
      <c r="G69" s="49">
        <f>SmtRes!CX77</f>
        <v>126.1656</v>
      </c>
      <c r="H69" s="50"/>
      <c r="I69" s="51"/>
      <c r="J69" s="50">
        <f>SmtRes!CZ77</f>
        <v>382.55</v>
      </c>
      <c r="K69" s="51"/>
      <c r="L69" s="50">
        <f>SmtRes!DI77</f>
        <v>48264.65</v>
      </c>
    </row>
    <row r="70" spans="1:82" ht="15" x14ac:dyDescent="0.2">
      <c r="A70" s="39"/>
      <c r="B70" s="39"/>
      <c r="C70" s="53" t="s">
        <v>500</v>
      </c>
      <c r="D70" s="40"/>
      <c r="E70" s="41"/>
      <c r="F70" s="41"/>
      <c r="G70" s="41"/>
      <c r="H70" s="43"/>
      <c r="I70" s="42"/>
      <c r="J70" s="43"/>
      <c r="K70" s="42"/>
      <c r="L70" s="43">
        <f>L68</f>
        <v>48264.65</v>
      </c>
    </row>
    <row r="71" spans="1:82" ht="14.25" x14ac:dyDescent="0.2">
      <c r="A71" s="39"/>
      <c r="B71" s="39"/>
      <c r="C71" s="39" t="s">
        <v>501</v>
      </c>
      <c r="D71" s="40"/>
      <c r="E71" s="41"/>
      <c r="F71" s="41"/>
      <c r="G71" s="41"/>
      <c r="H71" s="43"/>
      <c r="I71" s="42"/>
      <c r="J71" s="43"/>
      <c r="K71" s="42"/>
      <c r="L71" s="43">
        <f>SUM(AR65:AR74)+SUM(AS65:AS74)+SUM(AT65:AT74)+SUM(AU65:AU74)+SUM(AV65:AV74)</f>
        <v>48264.65</v>
      </c>
    </row>
    <row r="72" spans="1:82" ht="28.5" x14ac:dyDescent="0.2">
      <c r="A72" s="39"/>
      <c r="B72" s="39" t="s">
        <v>32</v>
      </c>
      <c r="C72" s="39" t="s">
        <v>502</v>
      </c>
      <c r="D72" s="40" t="s">
        <v>380</v>
      </c>
      <c r="E72" s="41">
        <f>Source!BZ264</f>
        <v>89</v>
      </c>
      <c r="F72" s="41"/>
      <c r="G72" s="41">
        <f>Source!AT264</f>
        <v>89</v>
      </c>
      <c r="H72" s="43"/>
      <c r="I72" s="42"/>
      <c r="J72" s="43"/>
      <c r="K72" s="42"/>
      <c r="L72" s="43">
        <f>SUM(AZ65:AZ74)</f>
        <v>42955.54</v>
      </c>
    </row>
    <row r="73" spans="1:82" ht="28.5" x14ac:dyDescent="0.2">
      <c r="A73" s="47"/>
      <c r="B73" s="47" t="s">
        <v>33</v>
      </c>
      <c r="C73" s="47" t="s">
        <v>503</v>
      </c>
      <c r="D73" s="48" t="s">
        <v>380</v>
      </c>
      <c r="E73" s="49">
        <f>Source!CA264</f>
        <v>40</v>
      </c>
      <c r="F73" s="49"/>
      <c r="G73" s="49">
        <f>Source!AU264</f>
        <v>40</v>
      </c>
      <c r="H73" s="50"/>
      <c r="I73" s="51"/>
      <c r="J73" s="50"/>
      <c r="K73" s="51"/>
      <c r="L73" s="50">
        <f>SUM(BA65:BA74)</f>
        <v>19305.86</v>
      </c>
    </row>
    <row r="74" spans="1:82" ht="15" x14ac:dyDescent="0.2">
      <c r="C74" s="78" t="s">
        <v>504</v>
      </c>
      <c r="D74" s="78"/>
      <c r="E74" s="78"/>
      <c r="F74" s="78"/>
      <c r="G74" s="78"/>
      <c r="H74" s="78"/>
      <c r="I74" s="79">
        <f>K74/E65</f>
        <v>85282.445987654326</v>
      </c>
      <c r="J74" s="79"/>
      <c r="K74" s="79">
        <f>L68+L72+L73</f>
        <v>110526.05</v>
      </c>
      <c r="L74" s="79"/>
      <c r="AD74">
        <f>ROUND((Source!AT264/100)*((ROUND(SUMIF(SmtRes!AQ77:'SmtRes'!AQ77,"=1",SmtRes!AD77:'SmtRes'!AD77)*Source!I264, 2)+ROUND(SUMIF(SmtRes!AQ77:'SmtRes'!AQ77,"=1",SmtRes!AC77:'SmtRes'!AC77)*Source!I264, 2))), 2)</f>
        <v>441.24</v>
      </c>
      <c r="AE74">
        <f>ROUND((Source!AU264/100)*((ROUND(SUMIF(SmtRes!AQ77:'SmtRes'!AQ77,"=1",SmtRes!AD77:'SmtRes'!AD77)*Source!I264, 2)+ROUND(SUMIF(SmtRes!AQ77:'SmtRes'!AQ77,"=1",SmtRes!AC77:'SmtRes'!AC77)*Source!I264, 2))), 2)</f>
        <v>198.31</v>
      </c>
      <c r="AN74" s="52">
        <f>L68+L72+L73</f>
        <v>110526.05</v>
      </c>
      <c r="AO74">
        <f>0</f>
        <v>0</v>
      </c>
      <c r="AQ74" t="s">
        <v>505</v>
      </c>
      <c r="AR74" s="52">
        <f>L68</f>
        <v>48264.65</v>
      </c>
      <c r="AT74">
        <f>0</f>
        <v>0</v>
      </c>
      <c r="AV74" t="s">
        <v>505</v>
      </c>
      <c r="AW74">
        <f>0</f>
        <v>0</v>
      </c>
      <c r="AZ74">
        <f>Source!X264</f>
        <v>42955.54</v>
      </c>
      <c r="BA74">
        <f>Source!Y264</f>
        <v>19305.86</v>
      </c>
      <c r="CD74">
        <v>1</v>
      </c>
    </row>
    <row r="75" spans="1:82" ht="42.75" x14ac:dyDescent="0.2">
      <c r="A75" s="37" t="s">
        <v>41</v>
      </c>
      <c r="B75" s="39" t="s">
        <v>508</v>
      </c>
      <c r="C75" s="39" t="str">
        <f>Source!G265</f>
        <v>Подготовка почвы для устройства партерного и обыкновенного газона с внесением растительной земли слоем 15 см: вручную</v>
      </c>
      <c r="D75" s="40" t="str">
        <f>Source!H265</f>
        <v>100 м2</v>
      </c>
      <c r="E75" s="41">
        <f>Source!K265</f>
        <v>4.05</v>
      </c>
      <c r="F75" s="41"/>
      <c r="G75" s="41">
        <f>Source!I265</f>
        <v>4.05</v>
      </c>
      <c r="H75" s="43"/>
      <c r="I75" s="42"/>
      <c r="J75" s="43"/>
      <c r="K75" s="42"/>
      <c r="L75" s="43"/>
    </row>
    <row r="76" spans="1:82" x14ac:dyDescent="0.2">
      <c r="C76" s="59" t="str">
        <f>"Объем: "&amp;Source!I265&amp;"=405/"&amp;"100"</f>
        <v>Объем: 4,05=405/100</v>
      </c>
    </row>
    <row r="77" spans="1:82" ht="15" x14ac:dyDescent="0.2">
      <c r="A77" s="38"/>
      <c r="B77" s="41">
        <v>1</v>
      </c>
      <c r="C77" s="38" t="s">
        <v>499</v>
      </c>
      <c r="D77" s="40" t="s">
        <v>326</v>
      </c>
      <c r="E77" s="45"/>
      <c r="F77" s="41"/>
      <c r="G77" s="45">
        <f>Source!U265</f>
        <v>162</v>
      </c>
      <c r="H77" s="41"/>
      <c r="I77" s="41"/>
      <c r="J77" s="41"/>
      <c r="K77" s="41"/>
      <c r="L77" s="46">
        <f>SUM(L78:L78)-SUMIF(CE78:CE78, 1, L78:L78)</f>
        <v>65828.7</v>
      </c>
    </row>
    <row r="78" spans="1:82" ht="14.25" x14ac:dyDescent="0.2">
      <c r="A78" s="39"/>
      <c r="B78" s="39" t="s">
        <v>329</v>
      </c>
      <c r="C78" s="39" t="s">
        <v>407</v>
      </c>
      <c r="D78" s="40" t="s">
        <v>326</v>
      </c>
      <c r="E78" s="41">
        <v>40</v>
      </c>
      <c r="F78" s="41"/>
      <c r="G78" s="41">
        <f>SmtRes!CX78</f>
        <v>162</v>
      </c>
      <c r="H78" s="43"/>
      <c r="I78" s="42"/>
      <c r="J78" s="43">
        <f>SmtRes!CZ78</f>
        <v>406.35</v>
      </c>
      <c r="K78" s="42"/>
      <c r="L78" s="43">
        <f>SmtRes!DI78</f>
        <v>65828.7</v>
      </c>
    </row>
    <row r="79" spans="1:82" ht="15" x14ac:dyDescent="0.2">
      <c r="A79" s="38"/>
      <c r="B79" s="41">
        <v>4</v>
      </c>
      <c r="C79" s="56" t="s">
        <v>509</v>
      </c>
      <c r="D79" s="48"/>
      <c r="E79" s="57"/>
      <c r="F79" s="49"/>
      <c r="G79" s="57"/>
      <c r="H79" s="49"/>
      <c r="I79" s="49"/>
      <c r="J79" s="49"/>
      <c r="K79" s="49"/>
      <c r="L79" s="58">
        <f>0</f>
        <v>0</v>
      </c>
    </row>
    <row r="80" spans="1:82" ht="15" x14ac:dyDescent="0.2">
      <c r="A80" s="39"/>
      <c r="B80" s="39"/>
      <c r="C80" s="53" t="s">
        <v>500</v>
      </c>
      <c r="D80" s="40"/>
      <c r="E80" s="41"/>
      <c r="F80" s="41"/>
      <c r="G80" s="41"/>
      <c r="H80" s="43"/>
      <c r="I80" s="42"/>
      <c r="J80" s="43"/>
      <c r="K80" s="42"/>
      <c r="L80" s="43">
        <f>L77+L79</f>
        <v>65828.7</v>
      </c>
    </row>
    <row r="81" spans="1:83" ht="14.25" x14ac:dyDescent="0.2">
      <c r="A81" s="37" t="s">
        <v>510</v>
      </c>
      <c r="B81" s="39" t="str">
        <f>Source!F266</f>
        <v>16.2.01.02-0001</v>
      </c>
      <c r="C81" s="39" t="str">
        <f>Source!G266</f>
        <v>Земля растительная</v>
      </c>
      <c r="D81" s="40" t="str">
        <f>Source!H266</f>
        <v>м3</v>
      </c>
      <c r="E81" s="41">
        <f>SmtRes!AT80</f>
        <v>15</v>
      </c>
      <c r="F81" s="41"/>
      <c r="G81" s="41">
        <f>Source!I266</f>
        <v>60.75</v>
      </c>
      <c r="H81" s="43">
        <f>Source!AL266+Source!AO266+Source!AM266+Source!AN266</f>
        <v>1062.45</v>
      </c>
      <c r="I81" s="42">
        <f>IF(Source!BC266&lt;&gt; 0, Source!BC266, 1)</f>
        <v>1.0900000000000001</v>
      </c>
      <c r="J81" s="43">
        <f>ROUND(H81*I81, 2)</f>
        <v>1158.07</v>
      </c>
      <c r="K81" s="42"/>
      <c r="L81" s="43">
        <f>Source!P266</f>
        <v>70352.75</v>
      </c>
      <c r="AD81">
        <f>ROUND((Source!AT266/100)*((ROUND(ROUND(Source!AO266,2)*Source!I266, 2)+ROUND(ROUND(Source!AN266,2)*Source!I266, 2))), 2)</f>
        <v>0</v>
      </c>
      <c r="AE81">
        <f>ROUND((Source!AU266/100)*((ROUND(ROUND(Source!AO266,2)*Source!I266, 2)+ROUND(ROUND(Source!AN266,2)*Source!I266, 2))), 2)</f>
        <v>0</v>
      </c>
      <c r="AN81">
        <f>L81</f>
        <v>70352.75</v>
      </c>
      <c r="AW81">
        <f>L81</f>
        <v>70352.75</v>
      </c>
      <c r="AZ81">
        <f>Source!X266</f>
        <v>0</v>
      </c>
      <c r="BA81">
        <f>Source!Y266</f>
        <v>0</v>
      </c>
      <c r="CD81">
        <v>1</v>
      </c>
    </row>
    <row r="82" spans="1:83" ht="14.25" x14ac:dyDescent="0.2">
      <c r="A82" s="39"/>
      <c r="B82" s="39"/>
      <c r="C82" s="39" t="s">
        <v>501</v>
      </c>
      <c r="D82" s="40"/>
      <c r="E82" s="41"/>
      <c r="F82" s="41"/>
      <c r="G82" s="41"/>
      <c r="H82" s="43"/>
      <c r="I82" s="42"/>
      <c r="J82" s="43"/>
      <c r="K82" s="42"/>
      <c r="L82" s="43">
        <f>SUM(AR75:AR85)+SUM(AS75:AS85)+SUM(AT75:AT85)+SUM(AU75:AU85)+SUM(AV75:AV85)</f>
        <v>65828.7</v>
      </c>
    </row>
    <row r="83" spans="1:83" ht="14.25" x14ac:dyDescent="0.2">
      <c r="A83" s="39"/>
      <c r="B83" s="39" t="s">
        <v>48</v>
      </c>
      <c r="C83" s="39" t="s">
        <v>511</v>
      </c>
      <c r="D83" s="40" t="s">
        <v>380</v>
      </c>
      <c r="E83" s="41">
        <f>Source!BZ265</f>
        <v>103</v>
      </c>
      <c r="F83" s="41"/>
      <c r="G83" s="41">
        <f>Source!AT265</f>
        <v>103</v>
      </c>
      <c r="H83" s="43"/>
      <c r="I83" s="42"/>
      <c r="J83" s="43"/>
      <c r="K83" s="42"/>
      <c r="L83" s="43">
        <f>SUM(AZ75:AZ85)</f>
        <v>67803.56</v>
      </c>
    </row>
    <row r="84" spans="1:83" ht="14.25" x14ac:dyDescent="0.2">
      <c r="A84" s="47"/>
      <c r="B84" s="47" t="s">
        <v>49</v>
      </c>
      <c r="C84" s="47" t="s">
        <v>512</v>
      </c>
      <c r="D84" s="48" t="s">
        <v>380</v>
      </c>
      <c r="E84" s="49">
        <f>Source!CA265</f>
        <v>72</v>
      </c>
      <c r="F84" s="49"/>
      <c r="G84" s="49">
        <f>Source!AU265</f>
        <v>72</v>
      </c>
      <c r="H84" s="50"/>
      <c r="I84" s="51"/>
      <c r="J84" s="50"/>
      <c r="K84" s="51"/>
      <c r="L84" s="50">
        <f>SUM(BA75:BA85)</f>
        <v>47396.66</v>
      </c>
    </row>
    <row r="85" spans="1:83" ht="15" x14ac:dyDescent="0.2">
      <c r="C85" s="78" t="s">
        <v>504</v>
      </c>
      <c r="D85" s="78"/>
      <c r="E85" s="78"/>
      <c r="F85" s="78"/>
      <c r="G85" s="78"/>
      <c r="H85" s="78"/>
      <c r="I85" s="79">
        <f>K85/E75</f>
        <v>62069.548148148155</v>
      </c>
      <c r="J85" s="79"/>
      <c r="K85" s="79">
        <f>L77+L79+L83+L84+SUM(L81:L81)</f>
        <v>251381.67</v>
      </c>
      <c r="L85" s="79"/>
      <c r="AD85">
        <f>ROUND((Source!AT265/100)*((ROUND(SUMIF(SmtRes!AQ78:'SmtRes'!AQ80,"=1",SmtRes!AD78:'SmtRes'!AD80)*Source!I265, 2)+ROUND(SUMIF(SmtRes!AQ78:'SmtRes'!AQ80,"=1",SmtRes!AC78:'SmtRes'!AC80)*Source!I265, 2))), 2)</f>
        <v>1695.09</v>
      </c>
      <c r="AE85">
        <f>ROUND((Source!AU265/100)*((ROUND(SUMIF(SmtRes!AQ78:'SmtRes'!AQ80,"=1",SmtRes!AD78:'SmtRes'!AD80)*Source!I265, 2)+ROUND(SUMIF(SmtRes!AQ78:'SmtRes'!AQ80,"=1",SmtRes!AC78:'SmtRes'!AC80)*Source!I265, 2))), 2)</f>
        <v>1184.92</v>
      </c>
      <c r="AN85" s="52">
        <f>L77+L79+L83+L84</f>
        <v>181028.92</v>
      </c>
      <c r="AO85">
        <f>0</f>
        <v>0</v>
      </c>
      <c r="AQ85" t="s">
        <v>505</v>
      </c>
      <c r="AR85" s="52">
        <f>L77</f>
        <v>65828.7</v>
      </c>
      <c r="AT85">
        <f>0</f>
        <v>0</v>
      </c>
      <c r="AV85" t="s">
        <v>505</v>
      </c>
      <c r="AW85" s="52">
        <f>L79</f>
        <v>0</v>
      </c>
      <c r="AZ85">
        <f>Source!X265</f>
        <v>67803.56</v>
      </c>
      <c r="BA85">
        <f>Source!Y265</f>
        <v>47396.66</v>
      </c>
      <c r="CD85">
        <v>1</v>
      </c>
    </row>
    <row r="86" spans="1:83" ht="28.5" x14ac:dyDescent="0.2">
      <c r="A86" s="37" t="s">
        <v>56</v>
      </c>
      <c r="B86" s="39" t="s">
        <v>513</v>
      </c>
      <c r="C86" s="39" t="str">
        <f>Source!G267</f>
        <v>Посев газонов партерных, мавританских и обыкновенных вручную</v>
      </c>
      <c r="D86" s="40" t="str">
        <f>Source!H267</f>
        <v>100 м2</v>
      </c>
      <c r="E86" s="41">
        <f>Source!K267</f>
        <v>4.05</v>
      </c>
      <c r="F86" s="41"/>
      <c r="G86" s="41">
        <f>Source!I267</f>
        <v>4.05</v>
      </c>
      <c r="H86" s="43"/>
      <c r="I86" s="42"/>
      <c r="J86" s="43"/>
      <c r="K86" s="42"/>
      <c r="L86" s="43"/>
    </row>
    <row r="87" spans="1:83" x14ac:dyDescent="0.2">
      <c r="C87" s="59" t="str">
        <f>"Объем: "&amp;Source!I267&amp;"=405/"&amp;"100"</f>
        <v>Объем: 4,05=405/100</v>
      </c>
    </row>
    <row r="88" spans="1:83" ht="15" x14ac:dyDescent="0.2">
      <c r="A88" s="38"/>
      <c r="B88" s="41">
        <v>1</v>
      </c>
      <c r="C88" s="38" t="s">
        <v>499</v>
      </c>
      <c r="D88" s="40" t="s">
        <v>326</v>
      </c>
      <c r="E88" s="45"/>
      <c r="F88" s="41"/>
      <c r="G88" s="45">
        <f>Source!U267</f>
        <v>22.9635</v>
      </c>
      <c r="H88" s="41"/>
      <c r="I88" s="41"/>
      <c r="J88" s="41"/>
      <c r="K88" s="41"/>
      <c r="L88" s="46">
        <f>SUM(L89:L90)-SUMIF(CE89:CE90, 1, L89:L90)</f>
        <v>9262.4699999999993</v>
      </c>
    </row>
    <row r="89" spans="1:83" ht="14.25" x14ac:dyDescent="0.2">
      <c r="A89" s="39"/>
      <c r="B89" s="39" t="s">
        <v>331</v>
      </c>
      <c r="C89" s="39" t="s">
        <v>332</v>
      </c>
      <c r="D89" s="40" t="s">
        <v>333</v>
      </c>
      <c r="E89" s="41">
        <v>5</v>
      </c>
      <c r="F89" s="41"/>
      <c r="G89" s="41">
        <f>SmtRes!CX81</f>
        <v>20.25</v>
      </c>
      <c r="H89" s="43"/>
      <c r="I89" s="42"/>
      <c r="J89" s="43">
        <f>SmtRes!CZ81</f>
        <v>399.03</v>
      </c>
      <c r="K89" s="42"/>
      <c r="L89" s="43">
        <f>SmtRes!DI81</f>
        <v>8080.36</v>
      </c>
    </row>
    <row r="90" spans="1:83" ht="14.25" x14ac:dyDescent="0.2">
      <c r="A90" s="39"/>
      <c r="B90" s="39" t="s">
        <v>334</v>
      </c>
      <c r="C90" s="39" t="s">
        <v>335</v>
      </c>
      <c r="D90" s="40" t="s">
        <v>333</v>
      </c>
      <c r="E90" s="41">
        <v>0.67</v>
      </c>
      <c r="F90" s="41"/>
      <c r="G90" s="41">
        <f>SmtRes!CX82</f>
        <v>2.7134999999999998</v>
      </c>
      <c r="H90" s="43"/>
      <c r="I90" s="42"/>
      <c r="J90" s="43">
        <f>SmtRes!CZ82</f>
        <v>435.64</v>
      </c>
      <c r="K90" s="42"/>
      <c r="L90" s="43">
        <f>SmtRes!DI82</f>
        <v>1182.1099999999999</v>
      </c>
    </row>
    <row r="91" spans="1:83" ht="15" x14ac:dyDescent="0.2">
      <c r="A91" s="38"/>
      <c r="B91" s="41">
        <v>2</v>
      </c>
      <c r="C91" s="38" t="s">
        <v>514</v>
      </c>
      <c r="D91" s="40"/>
      <c r="E91" s="45"/>
      <c r="F91" s="41"/>
      <c r="G91" s="45"/>
      <c r="H91" s="41"/>
      <c r="I91" s="41"/>
      <c r="J91" s="41"/>
      <c r="K91" s="41"/>
      <c r="L91" s="46">
        <f>SUM(L92:L94)-SUMIF(CE92:CE94, 1, L92:L94)</f>
        <v>6755.3100000000013</v>
      </c>
    </row>
    <row r="92" spans="1:83" ht="15" x14ac:dyDescent="0.2">
      <c r="A92" s="38"/>
      <c r="B92" s="41"/>
      <c r="C92" s="38" t="s">
        <v>516</v>
      </c>
      <c r="D92" s="40" t="s">
        <v>326</v>
      </c>
      <c r="E92" s="45"/>
      <c r="F92" s="41"/>
      <c r="G92" s="45">
        <f>Source!V267</f>
        <v>5.2649999999999997</v>
      </c>
      <c r="H92" s="41"/>
      <c r="I92" s="41"/>
      <c r="J92" s="41"/>
      <c r="K92" s="41"/>
      <c r="L92" s="46">
        <f>SUMIF(CE93:CE94, 1, L93:L94)</f>
        <v>2582.75</v>
      </c>
      <c r="CE92">
        <v>1</v>
      </c>
    </row>
    <row r="93" spans="1:83" ht="28.5" x14ac:dyDescent="0.2">
      <c r="A93" s="39"/>
      <c r="B93" s="39" t="s">
        <v>338</v>
      </c>
      <c r="C93" s="39" t="s">
        <v>340</v>
      </c>
      <c r="D93" s="40" t="s">
        <v>341</v>
      </c>
      <c r="E93" s="41">
        <v>1.3</v>
      </c>
      <c r="F93" s="41"/>
      <c r="G93" s="41">
        <f>SmtRes!CX84</f>
        <v>5.2649999999999997</v>
      </c>
      <c r="H93" s="43">
        <f>SmtRes!CZ84</f>
        <v>1043.1400000000001</v>
      </c>
      <c r="I93" s="42">
        <f>SmtRes!AJ84</f>
        <v>1.23</v>
      </c>
      <c r="J93" s="43">
        <f>ROUND(H93*I93, 2)</f>
        <v>1283.06</v>
      </c>
      <c r="K93" s="42"/>
      <c r="L93" s="43">
        <f>SmtRes!DG84</f>
        <v>6755.31</v>
      </c>
    </row>
    <row r="94" spans="1:83" ht="14.25" x14ac:dyDescent="0.2">
      <c r="A94" s="39"/>
      <c r="B94" s="39" t="s">
        <v>342</v>
      </c>
      <c r="C94" s="39" t="s">
        <v>515</v>
      </c>
      <c r="D94" s="40" t="s">
        <v>326</v>
      </c>
      <c r="E94" s="41">
        <f>SmtRes!DO84*SmtRes!AT84</f>
        <v>1.3</v>
      </c>
      <c r="F94" s="41"/>
      <c r="G94" s="41">
        <f>SmtRes!DO84*SmtRes!CX84</f>
        <v>5.2649999999999997</v>
      </c>
      <c r="H94" s="43"/>
      <c r="I94" s="42"/>
      <c r="J94" s="43">
        <f>ROUND(SmtRes!AG84/SmtRes!DO84, 2)</f>
        <v>490.55</v>
      </c>
      <c r="K94" s="42"/>
      <c r="L94" s="43">
        <f>SmtRes!DH84</f>
        <v>2582.75</v>
      </c>
      <c r="CE94">
        <v>1</v>
      </c>
    </row>
    <row r="95" spans="1:83" ht="15" x14ac:dyDescent="0.2">
      <c r="A95" s="38"/>
      <c r="B95" s="41">
        <v>4</v>
      </c>
      <c r="C95" s="38" t="s">
        <v>509</v>
      </c>
      <c r="D95" s="40"/>
      <c r="E95" s="45"/>
      <c r="F95" s="41"/>
      <c r="G95" s="45"/>
      <c r="H95" s="41"/>
      <c r="I95" s="41"/>
      <c r="J95" s="41"/>
      <c r="K95" s="41"/>
      <c r="L95" s="46">
        <f>SUM(L96:L96)-SUMIF(CE96:CE96, 1, L96:L96)</f>
        <v>2024.6</v>
      </c>
    </row>
    <row r="96" spans="1:83" ht="14.25" x14ac:dyDescent="0.2">
      <c r="A96" s="39"/>
      <c r="B96" s="39" t="s">
        <v>343</v>
      </c>
      <c r="C96" s="47" t="s">
        <v>345</v>
      </c>
      <c r="D96" s="48" t="s">
        <v>53</v>
      </c>
      <c r="E96" s="49">
        <v>10</v>
      </c>
      <c r="F96" s="49"/>
      <c r="G96" s="49">
        <f>SmtRes!CX85</f>
        <v>40.5</v>
      </c>
      <c r="H96" s="50">
        <f>SmtRes!CZ85</f>
        <v>35.71</v>
      </c>
      <c r="I96" s="51">
        <f>SmtRes!AI85</f>
        <v>1.4</v>
      </c>
      <c r="J96" s="50">
        <f>ROUND(H96*I96, 2)</f>
        <v>49.99</v>
      </c>
      <c r="K96" s="51"/>
      <c r="L96" s="50">
        <f>SmtRes!DF85</f>
        <v>2024.6</v>
      </c>
    </row>
    <row r="97" spans="1:82" ht="15" x14ac:dyDescent="0.2">
      <c r="A97" s="39"/>
      <c r="B97" s="39"/>
      <c r="C97" s="53" t="s">
        <v>500</v>
      </c>
      <c r="D97" s="40"/>
      <c r="E97" s="41"/>
      <c r="F97" s="41"/>
      <c r="G97" s="41"/>
      <c r="H97" s="43"/>
      <c r="I97" s="42"/>
      <c r="J97" s="43"/>
      <c r="K97" s="42"/>
      <c r="L97" s="43">
        <f>L88+L91+L92+L95</f>
        <v>20625.129999999997</v>
      </c>
    </row>
    <row r="98" spans="1:82" ht="28.5" x14ac:dyDescent="0.2">
      <c r="A98" s="37" t="s">
        <v>517</v>
      </c>
      <c r="B98" s="39" t="str">
        <f>Source!F268</f>
        <v>16.2.02.01-0001</v>
      </c>
      <c r="C98" s="39" t="str">
        <f>Source!G268</f>
        <v>Семена газонной травы, травосмесь «Универсальная»</v>
      </c>
      <c r="D98" s="40" t="str">
        <f>Source!H268</f>
        <v>кг</v>
      </c>
      <c r="E98" s="41">
        <f>SmtRes!AT86</f>
        <v>2</v>
      </c>
      <c r="F98" s="41"/>
      <c r="G98" s="41">
        <f>Source!I268</f>
        <v>8.1</v>
      </c>
      <c r="H98" s="43">
        <f>Source!AL268+Source!AO268+Source!AM268+Source!AN268</f>
        <v>271.55</v>
      </c>
      <c r="I98" s="42">
        <f>IF(Source!BC268&lt;&gt; 0, Source!BC268, 1)</f>
        <v>1.1200000000000001</v>
      </c>
      <c r="J98" s="43">
        <f>ROUND(H98*I98, 2)</f>
        <v>304.14</v>
      </c>
      <c r="K98" s="42"/>
      <c r="L98" s="43">
        <f>Source!P268</f>
        <v>2463.5300000000002</v>
      </c>
      <c r="AD98">
        <f>ROUND((Source!AT268/100)*((ROUND(ROUND(Source!AO268,2)*Source!I268, 2)+ROUND(ROUND(Source!AN268,2)*Source!I268, 2))), 2)</f>
        <v>0</v>
      </c>
      <c r="AE98">
        <f>ROUND((Source!AU268/100)*((ROUND(ROUND(Source!AO268,2)*Source!I268, 2)+ROUND(ROUND(Source!AN268,2)*Source!I268, 2))), 2)</f>
        <v>0</v>
      </c>
      <c r="AN98">
        <f>L98</f>
        <v>2463.5300000000002</v>
      </c>
      <c r="AW98">
        <f>L98</f>
        <v>2463.5300000000002</v>
      </c>
      <c r="AZ98">
        <f>Source!X268</f>
        <v>0</v>
      </c>
      <c r="BA98">
        <f>Source!Y268</f>
        <v>0</v>
      </c>
      <c r="CD98">
        <v>1</v>
      </c>
    </row>
    <row r="99" spans="1:82" ht="14.25" x14ac:dyDescent="0.2">
      <c r="A99" s="39"/>
      <c r="B99" s="39"/>
      <c r="C99" s="39" t="s">
        <v>501</v>
      </c>
      <c r="D99" s="40"/>
      <c r="E99" s="41"/>
      <c r="F99" s="41"/>
      <c r="G99" s="41"/>
      <c r="H99" s="43"/>
      <c r="I99" s="42"/>
      <c r="J99" s="43"/>
      <c r="K99" s="42"/>
      <c r="L99" s="43">
        <f>SUM(AR86:AR102)+SUM(AS86:AS102)+SUM(AT86:AT102)+SUM(AU86:AU102)+SUM(AV86:AV102)</f>
        <v>11845.22</v>
      </c>
    </row>
    <row r="100" spans="1:82" ht="14.25" x14ac:dyDescent="0.2">
      <c r="A100" s="39"/>
      <c r="B100" s="39" t="s">
        <v>48</v>
      </c>
      <c r="C100" s="39" t="s">
        <v>511</v>
      </c>
      <c r="D100" s="40" t="s">
        <v>380</v>
      </c>
      <c r="E100" s="41">
        <f>Source!BZ267</f>
        <v>103</v>
      </c>
      <c r="F100" s="41"/>
      <c r="G100" s="41">
        <f>Source!AT267</f>
        <v>103</v>
      </c>
      <c r="H100" s="43"/>
      <c r="I100" s="42"/>
      <c r="J100" s="43"/>
      <c r="K100" s="42"/>
      <c r="L100" s="43">
        <f>SUM(AZ86:AZ102)</f>
        <v>12200.58</v>
      </c>
    </row>
    <row r="101" spans="1:82" ht="14.25" x14ac:dyDescent="0.2">
      <c r="A101" s="47"/>
      <c r="B101" s="47" t="s">
        <v>49</v>
      </c>
      <c r="C101" s="47" t="s">
        <v>512</v>
      </c>
      <c r="D101" s="48" t="s">
        <v>380</v>
      </c>
      <c r="E101" s="49">
        <f>Source!CA267</f>
        <v>72</v>
      </c>
      <c r="F101" s="49"/>
      <c r="G101" s="49">
        <f>Source!AU267</f>
        <v>72</v>
      </c>
      <c r="H101" s="50"/>
      <c r="I101" s="51"/>
      <c r="J101" s="50"/>
      <c r="K101" s="51"/>
      <c r="L101" s="50">
        <f>SUM(BA86:BA102)</f>
        <v>8528.56</v>
      </c>
    </row>
    <row r="102" spans="1:82" ht="15" x14ac:dyDescent="0.2">
      <c r="C102" s="78" t="s">
        <v>504</v>
      </c>
      <c r="D102" s="78"/>
      <c r="E102" s="78"/>
      <c r="F102" s="78"/>
      <c r="G102" s="78"/>
      <c r="H102" s="78"/>
      <c r="I102" s="79">
        <f>K102/E86</f>
        <v>10819.209876543209</v>
      </c>
      <c r="J102" s="79"/>
      <c r="K102" s="79">
        <f>L88+L91+L95+L100+L101+L92+SUM(L98:L98)</f>
        <v>43817.799999999996</v>
      </c>
      <c r="L102" s="79"/>
      <c r="AD102">
        <f>ROUND((Source!AT267/100)*((ROUND(SUMIF(SmtRes!AQ81:'SmtRes'!AQ86,"=1",SmtRes!AD81:'SmtRes'!AD86)*Source!I267, 2)+ROUND(SUMIF(SmtRes!AQ81:'SmtRes'!AQ86,"=1",SmtRes!AC81:'SmtRes'!AC86)*Source!I267, 2))), 2)</f>
        <v>5528.15</v>
      </c>
      <c r="AE102">
        <f>ROUND((Source!AU267/100)*((ROUND(SUMIF(SmtRes!AQ81:'SmtRes'!AQ86,"=1",SmtRes!AD81:'SmtRes'!AD86)*Source!I267, 2)+ROUND(SUMIF(SmtRes!AQ81:'SmtRes'!AQ86,"=1",SmtRes!AC81:'SmtRes'!AC86)*Source!I267, 2))), 2)</f>
        <v>3864.34</v>
      </c>
      <c r="AN102" s="52">
        <f>L88+L91+L95+L100+L101+L92</f>
        <v>41354.269999999997</v>
      </c>
      <c r="AO102" s="52">
        <f>L91</f>
        <v>6755.3100000000013</v>
      </c>
      <c r="AQ102" t="s">
        <v>505</v>
      </c>
      <c r="AR102" s="52">
        <f>L88</f>
        <v>9262.4699999999993</v>
      </c>
      <c r="AT102" s="52">
        <f>L92</f>
        <v>2582.75</v>
      </c>
      <c r="AV102" t="s">
        <v>505</v>
      </c>
      <c r="AW102" s="52">
        <f>L95</f>
        <v>2024.6</v>
      </c>
      <c r="AZ102">
        <f>Source!X267</f>
        <v>12200.58</v>
      </c>
      <c r="BA102">
        <f>Source!Y267</f>
        <v>8528.56</v>
      </c>
      <c r="CD102">
        <v>1</v>
      </c>
    </row>
    <row r="104" spans="1:82" ht="15" x14ac:dyDescent="0.2">
      <c r="A104" s="60"/>
      <c r="B104" s="61"/>
      <c r="C104" s="75" t="s">
        <v>518</v>
      </c>
      <c r="D104" s="75"/>
      <c r="E104" s="75"/>
      <c r="F104" s="75"/>
      <c r="G104" s="75"/>
      <c r="H104" s="75"/>
      <c r="I104" s="46"/>
      <c r="J104" s="60"/>
      <c r="K104" s="62"/>
      <c r="L104" s="46">
        <f>L106+L107+L113+L117</f>
        <v>299120.76</v>
      </c>
    </row>
    <row r="105" spans="1:82" ht="14.25" x14ac:dyDescent="0.2">
      <c r="A105" s="54"/>
      <c r="B105" s="59"/>
      <c r="C105" s="76" t="s">
        <v>519</v>
      </c>
      <c r="D105" s="73"/>
      <c r="E105" s="73"/>
      <c r="F105" s="73"/>
      <c r="G105" s="73"/>
      <c r="H105" s="73"/>
      <c r="I105" s="43"/>
      <c r="J105" s="54"/>
      <c r="K105" s="41"/>
      <c r="L105" s="43"/>
    </row>
    <row r="106" spans="1:82" ht="14.25" x14ac:dyDescent="0.2">
      <c r="A106" s="54"/>
      <c r="B106" s="59"/>
      <c r="C106" s="73" t="s">
        <v>520</v>
      </c>
      <c r="D106" s="73"/>
      <c r="E106" s="73"/>
      <c r="F106" s="73"/>
      <c r="G106" s="73"/>
      <c r="H106" s="73"/>
      <c r="I106" s="43"/>
      <c r="J106" s="54"/>
      <c r="K106" s="41"/>
      <c r="L106" s="43">
        <f>SUM(AR54:AR102)</f>
        <v>214941.81999999998</v>
      </c>
    </row>
    <row r="107" spans="1:82" ht="14.25" hidden="1" x14ac:dyDescent="0.2">
      <c r="A107" s="54"/>
      <c r="B107" s="59"/>
      <c r="C107" s="73" t="s">
        <v>521</v>
      </c>
      <c r="D107" s="73"/>
      <c r="E107" s="73"/>
      <c r="F107" s="73"/>
      <c r="G107" s="73"/>
      <c r="H107" s="73"/>
      <c r="I107" s="43"/>
      <c r="J107" s="54"/>
      <c r="K107" s="41"/>
      <c r="L107" s="43">
        <f>L109+L112+L111</f>
        <v>9338.0600000000013</v>
      </c>
    </row>
    <row r="108" spans="1:82" ht="14.25" hidden="1" x14ac:dyDescent="0.2">
      <c r="A108" s="54"/>
      <c r="B108" s="59"/>
      <c r="C108" s="76" t="s">
        <v>522</v>
      </c>
      <c r="D108" s="73"/>
      <c r="E108" s="73"/>
      <c r="F108" s="73"/>
      <c r="G108" s="73"/>
      <c r="H108" s="73"/>
      <c r="I108" s="43"/>
      <c r="J108" s="54"/>
      <c r="K108" s="41"/>
      <c r="L108" s="43"/>
    </row>
    <row r="109" spans="1:82" ht="14.25" x14ac:dyDescent="0.2">
      <c r="A109" s="54"/>
      <c r="B109" s="59"/>
      <c r="C109" s="73" t="s">
        <v>521</v>
      </c>
      <c r="D109" s="73"/>
      <c r="E109" s="73"/>
      <c r="F109" s="73"/>
      <c r="G109" s="73"/>
      <c r="H109" s="73"/>
      <c r="I109" s="43"/>
      <c r="J109" s="54"/>
      <c r="K109" s="41"/>
      <c r="L109" s="43">
        <f>SUM(AO54:AO102)</f>
        <v>6755.3100000000013</v>
      </c>
    </row>
    <row r="110" spans="1:82" ht="14.25" hidden="1" x14ac:dyDescent="0.2">
      <c r="A110" s="54"/>
      <c r="B110" s="59"/>
      <c r="C110" s="76" t="s">
        <v>523</v>
      </c>
      <c r="D110" s="73"/>
      <c r="E110" s="73"/>
      <c r="F110" s="73"/>
      <c r="G110" s="73"/>
      <c r="H110" s="73"/>
      <c r="I110" s="43"/>
      <c r="J110" s="54"/>
      <c r="K110" s="41"/>
      <c r="L110" s="43"/>
    </row>
    <row r="111" spans="1:82" ht="14.25" x14ac:dyDescent="0.2">
      <c r="A111" s="54"/>
      <c r="B111" s="59"/>
      <c r="C111" s="73" t="s">
        <v>543</v>
      </c>
      <c r="D111" s="73"/>
      <c r="E111" s="73"/>
      <c r="F111" s="73"/>
      <c r="G111" s="73"/>
      <c r="H111" s="73"/>
      <c r="I111" s="43"/>
      <c r="J111" s="54"/>
      <c r="K111" s="41"/>
      <c r="L111" s="43">
        <f>SUM(AT54:AT102)</f>
        <v>2582.75</v>
      </c>
    </row>
    <row r="112" spans="1:82" ht="14.25" hidden="1" x14ac:dyDescent="0.2">
      <c r="A112" s="54"/>
      <c r="B112" s="59"/>
      <c r="C112" s="73" t="s">
        <v>524</v>
      </c>
      <c r="D112" s="73"/>
      <c r="E112" s="73"/>
      <c r="F112" s="73"/>
      <c r="G112" s="73"/>
      <c r="H112" s="73"/>
      <c r="I112" s="43"/>
      <c r="J112" s="54"/>
      <c r="K112" s="41"/>
      <c r="L112" s="43">
        <f>SUM(AV54:AV102)</f>
        <v>0</v>
      </c>
    </row>
    <row r="113" spans="1:12" ht="14.25" x14ac:dyDescent="0.2">
      <c r="A113" s="54"/>
      <c r="B113" s="59"/>
      <c r="C113" s="73" t="s">
        <v>525</v>
      </c>
      <c r="D113" s="73"/>
      <c r="E113" s="73"/>
      <c r="F113" s="73"/>
      <c r="G113" s="73"/>
      <c r="H113" s="73"/>
      <c r="I113" s="43"/>
      <c r="J113" s="54"/>
      <c r="K113" s="41"/>
      <c r="L113" s="43">
        <f>L115+L116</f>
        <v>74840.88</v>
      </c>
    </row>
    <row r="114" spans="1:12" ht="14.25" x14ac:dyDescent="0.2">
      <c r="A114" s="54"/>
      <c r="B114" s="59"/>
      <c r="C114" s="76" t="s">
        <v>522</v>
      </c>
      <c r="D114" s="73"/>
      <c r="E114" s="73"/>
      <c r="F114" s="73"/>
      <c r="G114" s="73"/>
      <c r="H114" s="73"/>
      <c r="I114" s="43"/>
      <c r="J114" s="54"/>
      <c r="K114" s="41"/>
      <c r="L114" s="43"/>
    </row>
    <row r="115" spans="1:12" ht="14.25" x14ac:dyDescent="0.2">
      <c r="A115" s="54"/>
      <c r="B115" s="59"/>
      <c r="C115" s="73" t="s">
        <v>526</v>
      </c>
      <c r="D115" s="73"/>
      <c r="E115" s="73"/>
      <c r="F115" s="73"/>
      <c r="G115" s="73"/>
      <c r="H115" s="73"/>
      <c r="I115" s="43"/>
      <c r="J115" s="54"/>
      <c r="K115" s="41"/>
      <c r="L115" s="43">
        <f>SUM(AW54:AW102)-SUM(BK54:BK102)</f>
        <v>74840.88</v>
      </c>
    </row>
    <row r="116" spans="1:12" ht="14.25" hidden="1" x14ac:dyDescent="0.2">
      <c r="A116" s="54"/>
      <c r="B116" s="59"/>
      <c r="C116" s="73" t="s">
        <v>527</v>
      </c>
      <c r="D116" s="73"/>
      <c r="E116" s="73"/>
      <c r="F116" s="73"/>
      <c r="G116" s="73"/>
      <c r="H116" s="73"/>
      <c r="I116" s="43"/>
      <c r="J116" s="54"/>
      <c r="K116" s="41"/>
      <c r="L116" s="43">
        <f>SUM(BC54:BC102)</f>
        <v>0</v>
      </c>
    </row>
    <row r="117" spans="1:12" ht="14.25" hidden="1" x14ac:dyDescent="0.2">
      <c r="A117" s="54"/>
      <c r="B117" s="59"/>
      <c r="C117" s="73" t="s">
        <v>528</v>
      </c>
      <c r="D117" s="73"/>
      <c r="E117" s="73"/>
      <c r="F117" s="73"/>
      <c r="G117" s="73"/>
      <c r="H117" s="73"/>
      <c r="I117" s="43"/>
      <c r="J117" s="54"/>
      <c r="K117" s="41"/>
      <c r="L117" s="43">
        <f>SUM(BB54:BB102)</f>
        <v>0</v>
      </c>
    </row>
    <row r="118" spans="1:12" ht="14.25" x14ac:dyDescent="0.2">
      <c r="A118" s="54"/>
      <c r="B118" s="59"/>
      <c r="C118" s="73" t="s">
        <v>529</v>
      </c>
      <c r="D118" s="73"/>
      <c r="E118" s="73"/>
      <c r="F118" s="73"/>
      <c r="G118" s="73"/>
      <c r="H118" s="73"/>
      <c r="I118" s="43"/>
      <c r="J118" s="54"/>
      <c r="K118" s="41"/>
      <c r="L118" s="43">
        <f>SUM(AR54:AR102)+SUM(AT54:AT102)+SUM(AV54:AV102)</f>
        <v>217524.56999999998</v>
      </c>
    </row>
    <row r="119" spans="1:12" ht="14.25" x14ac:dyDescent="0.2">
      <c r="A119" s="54"/>
      <c r="B119" s="59"/>
      <c r="C119" s="73" t="s">
        <v>530</v>
      </c>
      <c r="D119" s="73"/>
      <c r="E119" s="73"/>
      <c r="F119" s="73"/>
      <c r="G119" s="73"/>
      <c r="H119" s="73"/>
      <c r="I119" s="43"/>
      <c r="J119" s="54"/>
      <c r="K119" s="41"/>
      <c r="L119" s="43">
        <f>SUM(AZ54:AZ102)</f>
        <v>204471.21999999997</v>
      </c>
    </row>
    <row r="120" spans="1:12" ht="14.25" x14ac:dyDescent="0.2">
      <c r="A120" s="54"/>
      <c r="B120" s="59"/>
      <c r="C120" s="73" t="s">
        <v>531</v>
      </c>
      <c r="D120" s="73"/>
      <c r="E120" s="73"/>
      <c r="F120" s="73"/>
      <c r="G120" s="73"/>
      <c r="H120" s="73"/>
      <c r="I120" s="43"/>
      <c r="J120" s="54"/>
      <c r="K120" s="41"/>
      <c r="L120" s="43">
        <f>SUM(BA54:BA102)</f>
        <v>111865.48000000001</v>
      </c>
    </row>
    <row r="121" spans="1:12" ht="14.25" hidden="1" x14ac:dyDescent="0.2">
      <c r="A121" s="54"/>
      <c r="B121" s="59"/>
      <c r="C121" s="73" t="s">
        <v>532</v>
      </c>
      <c r="D121" s="73"/>
      <c r="E121" s="73"/>
      <c r="F121" s="73"/>
      <c r="G121" s="73"/>
      <c r="H121" s="73"/>
      <c r="I121" s="43"/>
      <c r="J121" s="54"/>
      <c r="K121" s="41"/>
      <c r="L121" s="43">
        <f>L123+L124</f>
        <v>0</v>
      </c>
    </row>
    <row r="122" spans="1:12" ht="14.25" hidden="1" x14ac:dyDescent="0.2">
      <c r="A122" s="54"/>
      <c r="B122" s="59"/>
      <c r="C122" s="76" t="s">
        <v>519</v>
      </c>
      <c r="D122" s="73"/>
      <c r="E122" s="73"/>
      <c r="F122" s="73"/>
      <c r="G122" s="73"/>
      <c r="H122" s="73"/>
      <c r="I122" s="43"/>
      <c r="J122" s="54"/>
      <c r="K122" s="41"/>
      <c r="L122" s="43"/>
    </row>
    <row r="123" spans="1:12" ht="14.25" hidden="1" x14ac:dyDescent="0.2">
      <c r="A123" s="54"/>
      <c r="B123" s="59"/>
      <c r="C123" s="73" t="s">
        <v>533</v>
      </c>
      <c r="D123" s="73"/>
      <c r="E123" s="73"/>
      <c r="F123" s="73"/>
      <c r="G123" s="73"/>
      <c r="H123" s="73"/>
      <c r="I123" s="43"/>
      <c r="J123" s="54"/>
      <c r="K123" s="41"/>
      <c r="L123" s="43">
        <f>SUM(BK54:BK102)</f>
        <v>0</v>
      </c>
    </row>
    <row r="124" spans="1:12" ht="14.25" hidden="1" x14ac:dyDescent="0.2">
      <c r="A124" s="54"/>
      <c r="B124" s="59"/>
      <c r="C124" s="73" t="s">
        <v>534</v>
      </c>
      <c r="D124" s="73"/>
      <c r="E124" s="73"/>
      <c r="F124" s="73"/>
      <c r="G124" s="73"/>
      <c r="H124" s="73"/>
      <c r="I124" s="43"/>
      <c r="J124" s="54"/>
      <c r="K124" s="41"/>
      <c r="L124" s="43">
        <f>SUM(BD54:BD102)</f>
        <v>0</v>
      </c>
    </row>
    <row r="125" spans="1:12" ht="14.25" hidden="1" x14ac:dyDescent="0.2">
      <c r="A125" s="54"/>
      <c r="B125" s="59"/>
      <c r="C125" s="73" t="s">
        <v>535</v>
      </c>
      <c r="D125" s="73"/>
      <c r="E125" s="73"/>
      <c r="F125" s="73"/>
      <c r="G125" s="73"/>
      <c r="H125" s="73"/>
      <c r="I125" s="43"/>
      <c r="J125" s="54"/>
      <c r="K125" s="41"/>
      <c r="L125" s="43"/>
    </row>
    <row r="126" spans="1:12" ht="14.25" hidden="1" x14ac:dyDescent="0.2">
      <c r="A126" s="54"/>
      <c r="B126" s="59"/>
      <c r="C126" s="73" t="s">
        <v>536</v>
      </c>
      <c r="D126" s="73"/>
      <c r="E126" s="73"/>
      <c r="F126" s="73"/>
      <c r="G126" s="73"/>
      <c r="H126" s="73"/>
      <c r="I126" s="43"/>
      <c r="J126" s="54"/>
      <c r="K126" s="41"/>
      <c r="L126" s="43">
        <f>SUM(BO54:BO102)</f>
        <v>0</v>
      </c>
    </row>
    <row r="127" spans="1:12" ht="15" x14ac:dyDescent="0.2">
      <c r="A127" s="60"/>
      <c r="B127" s="61"/>
      <c r="C127" s="75" t="s">
        <v>537</v>
      </c>
      <c r="D127" s="75"/>
      <c r="E127" s="75"/>
      <c r="F127" s="75"/>
      <c r="G127" s="75"/>
      <c r="H127" s="75"/>
      <c r="I127" s="46"/>
      <c r="J127" s="60"/>
      <c r="K127" s="62"/>
      <c r="L127" s="46">
        <f>L104+L119+L120+L121+L125+L126</f>
        <v>615457.46</v>
      </c>
    </row>
    <row r="128" spans="1:12" ht="14.25" x14ac:dyDescent="0.2">
      <c r="A128" s="54"/>
      <c r="B128" s="59"/>
      <c r="C128" s="76" t="s">
        <v>538</v>
      </c>
      <c r="D128" s="73"/>
      <c r="E128" s="73"/>
      <c r="F128" s="73"/>
      <c r="G128" s="73"/>
      <c r="H128" s="73"/>
      <c r="I128" s="43"/>
      <c r="J128" s="54"/>
      <c r="K128" s="41"/>
      <c r="L128" s="43"/>
    </row>
    <row r="129" spans="1:12" ht="14.25" hidden="1" x14ac:dyDescent="0.2">
      <c r="A129" s="54"/>
      <c r="B129" s="59"/>
      <c r="C129" s="73" t="s">
        <v>539</v>
      </c>
      <c r="D129" s="73"/>
      <c r="E129" s="73"/>
      <c r="F129" s="73"/>
      <c r="G129" s="73"/>
      <c r="H129" s="73"/>
      <c r="I129" s="43"/>
      <c r="J129" s="54"/>
      <c r="K129" s="41"/>
      <c r="L129" s="43">
        <f>SUM(AX54:AX102)</f>
        <v>0</v>
      </c>
    </row>
    <row r="130" spans="1:12" ht="14.25" hidden="1" x14ac:dyDescent="0.2">
      <c r="A130" s="54"/>
      <c r="B130" s="59"/>
      <c r="C130" s="73" t="s">
        <v>540</v>
      </c>
      <c r="D130" s="73"/>
      <c r="E130" s="73"/>
      <c r="F130" s="73"/>
      <c r="G130" s="73"/>
      <c r="H130" s="73"/>
      <c r="I130" s="43"/>
      <c r="J130" s="54"/>
      <c r="K130" s="41"/>
      <c r="L130" s="43">
        <f>SUM(AY54:AY102)</f>
        <v>0</v>
      </c>
    </row>
    <row r="131" spans="1:12" ht="14.25" x14ac:dyDescent="0.2">
      <c r="A131" s="54"/>
      <c r="B131" s="59"/>
      <c r="C131" s="73" t="s">
        <v>541</v>
      </c>
      <c r="D131" s="73"/>
      <c r="E131" s="73"/>
      <c r="F131" s="74"/>
      <c r="G131" s="45">
        <f>Source!F292</f>
        <v>540.65070000000003</v>
      </c>
      <c r="H131" s="54"/>
      <c r="I131" s="54"/>
      <c r="J131" s="54"/>
      <c r="K131" s="54"/>
      <c r="L131" s="54"/>
    </row>
    <row r="132" spans="1:12" ht="14.25" x14ac:dyDescent="0.2">
      <c r="A132" s="54"/>
      <c r="B132" s="59"/>
      <c r="C132" s="73" t="s">
        <v>542</v>
      </c>
      <c r="D132" s="73"/>
      <c r="E132" s="73"/>
      <c r="F132" s="74"/>
      <c r="G132" s="45">
        <f>Source!F293</f>
        <v>5.2649999999999997</v>
      </c>
      <c r="H132" s="54"/>
      <c r="I132" s="54"/>
      <c r="J132" s="54"/>
      <c r="K132" s="54"/>
      <c r="L132" s="54"/>
    </row>
    <row r="135" spans="1:12" ht="16.5" x14ac:dyDescent="0.2">
      <c r="A135" s="80" t="s">
        <v>544</v>
      </c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</row>
    <row r="136" spans="1:12" ht="42.75" x14ac:dyDescent="0.2">
      <c r="A136" s="37" t="s">
        <v>120</v>
      </c>
      <c r="B136" s="39" t="s">
        <v>545</v>
      </c>
      <c r="C136" s="39" t="str">
        <f>Source!G304</f>
        <v>Кабель до 35 кВ в готовых траншеях без покрытий, с изоляцией из сшитого полиэтилена укладка в треугольник</v>
      </c>
      <c r="D136" s="40" t="str">
        <f>Source!H304</f>
        <v>100 м</v>
      </c>
      <c r="E136" s="41">
        <f>Source!K304</f>
        <v>4.05</v>
      </c>
      <c r="F136" s="41"/>
      <c r="G136" s="41">
        <f>Source!I304</f>
        <v>4.05</v>
      </c>
      <c r="H136" s="43"/>
      <c r="I136" s="42"/>
      <c r="J136" s="43"/>
      <c r="K136" s="42"/>
      <c r="L136" s="43"/>
    </row>
    <row r="137" spans="1:12" ht="25.5" x14ac:dyDescent="0.2">
      <c r="B137" s="44" t="s">
        <v>450</v>
      </c>
      <c r="C137" s="81" t="s">
        <v>546</v>
      </c>
      <c r="D137" s="81"/>
      <c r="E137" s="81"/>
      <c r="F137" s="81"/>
      <c r="G137" s="81"/>
      <c r="H137" s="81"/>
      <c r="I137" s="81"/>
      <c r="J137" s="81"/>
      <c r="K137" s="81"/>
      <c r="L137" s="81"/>
    </row>
    <row r="138" spans="1:12" x14ac:dyDescent="0.2">
      <c r="C138" s="59" t="str">
        <f>"Объем: "&amp;Source!I304&amp;"=405/"&amp;"100"</f>
        <v>Объем: 4,05=405/100</v>
      </c>
    </row>
    <row r="139" spans="1:12" ht="15" x14ac:dyDescent="0.2">
      <c r="A139" s="38"/>
      <c r="B139" s="41">
        <v>1</v>
      </c>
      <c r="C139" s="38" t="s">
        <v>499</v>
      </c>
      <c r="D139" s="40" t="s">
        <v>326</v>
      </c>
      <c r="E139" s="45"/>
      <c r="F139" s="41"/>
      <c r="G139" s="45">
        <f>Source!U304</f>
        <v>39.305250000000001</v>
      </c>
      <c r="H139" s="41"/>
      <c r="I139" s="41"/>
      <c r="J139" s="41"/>
      <c r="K139" s="41"/>
      <c r="L139" s="46">
        <f>SUM(L140:L144)-SUMIF(CE140:CE144, 1, L140:L144)</f>
        <v>19205.050000000003</v>
      </c>
    </row>
    <row r="140" spans="1:12" ht="14.25" x14ac:dyDescent="0.2">
      <c r="A140" s="39"/>
      <c r="B140" s="39" t="s">
        <v>331</v>
      </c>
      <c r="C140" s="39" t="s">
        <v>332</v>
      </c>
      <c r="D140" s="40" t="s">
        <v>333</v>
      </c>
      <c r="E140" s="41">
        <v>2.78</v>
      </c>
      <c r="F140" s="41">
        <f>ROUND(0.3,7)</f>
        <v>0.3</v>
      </c>
      <c r="G140" s="41">
        <f>SmtRes!CX87</f>
        <v>3.3776999999999999</v>
      </c>
      <c r="H140" s="43"/>
      <c r="I140" s="42"/>
      <c r="J140" s="43">
        <f>SmtRes!CZ87</f>
        <v>399.03</v>
      </c>
      <c r="K140" s="42"/>
      <c r="L140" s="43">
        <f>SmtRes!DI87</f>
        <v>1347.8</v>
      </c>
    </row>
    <row r="141" spans="1:12" ht="14.25" x14ac:dyDescent="0.2">
      <c r="A141" s="39"/>
      <c r="B141" s="39" t="s">
        <v>334</v>
      </c>
      <c r="C141" s="39" t="s">
        <v>335</v>
      </c>
      <c r="D141" s="40" t="s">
        <v>333</v>
      </c>
      <c r="E141" s="41">
        <v>8.11</v>
      </c>
      <c r="F141" s="41">
        <f>ROUND(0.3,7)</f>
        <v>0.3</v>
      </c>
      <c r="G141" s="41">
        <f>SmtRes!CX88</f>
        <v>9.85365</v>
      </c>
      <c r="H141" s="43"/>
      <c r="I141" s="42"/>
      <c r="J141" s="43">
        <f>SmtRes!CZ88</f>
        <v>435.64</v>
      </c>
      <c r="K141" s="42"/>
      <c r="L141" s="43">
        <f>SmtRes!DI88</f>
        <v>4292.6400000000003</v>
      </c>
    </row>
    <row r="142" spans="1:12" ht="14.25" x14ac:dyDescent="0.2">
      <c r="A142" s="39"/>
      <c r="B142" s="39" t="s">
        <v>403</v>
      </c>
      <c r="C142" s="39" t="s">
        <v>404</v>
      </c>
      <c r="D142" s="40" t="s">
        <v>333</v>
      </c>
      <c r="E142" s="41">
        <v>13.98</v>
      </c>
      <c r="F142" s="41">
        <f>ROUND(0.3,7)</f>
        <v>0.3</v>
      </c>
      <c r="G142" s="41">
        <f>SmtRes!CX89</f>
        <v>16.985700000000001</v>
      </c>
      <c r="H142" s="43"/>
      <c r="I142" s="42"/>
      <c r="J142" s="43">
        <f>SmtRes!CZ89</f>
        <v>490.55</v>
      </c>
      <c r="K142" s="42"/>
      <c r="L142" s="43">
        <f>SmtRes!DI89</f>
        <v>8332.34</v>
      </c>
    </row>
    <row r="143" spans="1:12" ht="14.25" x14ac:dyDescent="0.2">
      <c r="A143" s="39"/>
      <c r="B143" s="39" t="s">
        <v>409</v>
      </c>
      <c r="C143" s="39" t="s">
        <v>410</v>
      </c>
      <c r="D143" s="40" t="s">
        <v>333</v>
      </c>
      <c r="E143" s="41">
        <v>6.54</v>
      </c>
      <c r="F143" s="41">
        <f>ROUND(0.3,7)</f>
        <v>0.3</v>
      </c>
      <c r="G143" s="41">
        <f>SmtRes!CX90</f>
        <v>7.9461000000000004</v>
      </c>
      <c r="H143" s="43"/>
      <c r="I143" s="42"/>
      <c r="J143" s="43">
        <f>SmtRes!CZ90</f>
        <v>563.76</v>
      </c>
      <c r="K143" s="42"/>
      <c r="L143" s="43">
        <f>SmtRes!DI90</f>
        <v>4479.6899999999996</v>
      </c>
    </row>
    <row r="144" spans="1:12" ht="14.25" x14ac:dyDescent="0.2">
      <c r="A144" s="39"/>
      <c r="B144" s="39" t="s">
        <v>399</v>
      </c>
      <c r="C144" s="39" t="s">
        <v>400</v>
      </c>
      <c r="D144" s="40" t="s">
        <v>333</v>
      </c>
      <c r="E144" s="41">
        <v>0.94</v>
      </c>
      <c r="F144" s="41">
        <f>ROUND(0.3,7)</f>
        <v>0.3</v>
      </c>
      <c r="G144" s="41">
        <f>SmtRes!CX91</f>
        <v>1.1420999999999999</v>
      </c>
      <c r="H144" s="43"/>
      <c r="I144" s="42"/>
      <c r="J144" s="43">
        <f>SmtRes!CZ91</f>
        <v>658.94</v>
      </c>
      <c r="K144" s="42"/>
      <c r="L144" s="43">
        <f>SmtRes!DI91</f>
        <v>752.58</v>
      </c>
    </row>
    <row r="145" spans="1:83" ht="15" x14ac:dyDescent="0.2">
      <c r="A145" s="38"/>
      <c r="B145" s="41">
        <v>2</v>
      </c>
      <c r="C145" s="38" t="s">
        <v>514</v>
      </c>
      <c r="D145" s="40"/>
      <c r="E145" s="45"/>
      <c r="F145" s="41"/>
      <c r="G145" s="45"/>
      <c r="H145" s="41"/>
      <c r="I145" s="41"/>
      <c r="J145" s="41"/>
      <c r="K145" s="41"/>
      <c r="L145" s="46">
        <f>SUM(L146:L154)-SUMIF(CE146:CE154, 1, L146:L154)</f>
        <v>1219.9800000000002</v>
      </c>
    </row>
    <row r="146" spans="1:83" ht="15" x14ac:dyDescent="0.2">
      <c r="A146" s="38"/>
      <c r="B146" s="41"/>
      <c r="C146" s="38" t="s">
        <v>516</v>
      </c>
      <c r="D146" s="40" t="s">
        <v>326</v>
      </c>
      <c r="E146" s="45"/>
      <c r="F146" s="41"/>
      <c r="G146" s="45">
        <f>Source!V304</f>
        <v>1.0206000000000002</v>
      </c>
      <c r="H146" s="41"/>
      <c r="I146" s="41"/>
      <c r="J146" s="41"/>
      <c r="K146" s="41"/>
      <c r="L146" s="46">
        <f>SUMIF(CE147:CE154, 1, L147:L154)</f>
        <v>576.79000000000008</v>
      </c>
      <c r="CE146">
        <v>1</v>
      </c>
    </row>
    <row r="147" spans="1:83" ht="28.5" x14ac:dyDescent="0.2">
      <c r="A147" s="39"/>
      <c r="B147" s="39" t="s">
        <v>348</v>
      </c>
      <c r="C147" s="39" t="s">
        <v>350</v>
      </c>
      <c r="D147" s="40" t="s">
        <v>341</v>
      </c>
      <c r="E147" s="41">
        <v>0.02</v>
      </c>
      <c r="F147" s="41">
        <f t="shared" ref="F147:F154" si="0">ROUND(0.3,7)</f>
        <v>0.3</v>
      </c>
      <c r="G147" s="41">
        <f>SmtRes!CX93</f>
        <v>2.4299999999999999E-2</v>
      </c>
      <c r="H147" s="43"/>
      <c r="I147" s="42"/>
      <c r="J147" s="43">
        <f>SmtRes!CZ93</f>
        <v>1551.19</v>
      </c>
      <c r="K147" s="42"/>
      <c r="L147" s="43">
        <f>SmtRes!DG93</f>
        <v>37.69</v>
      </c>
    </row>
    <row r="148" spans="1:83" ht="14.25" x14ac:dyDescent="0.2">
      <c r="A148" s="39"/>
      <c r="B148" s="39" t="s">
        <v>351</v>
      </c>
      <c r="C148" s="39" t="s">
        <v>547</v>
      </c>
      <c r="D148" s="40" t="s">
        <v>326</v>
      </c>
      <c r="E148" s="41">
        <f>SmtRes!DO93*SmtRes!AT93</f>
        <v>0.02</v>
      </c>
      <c r="F148" s="41">
        <f t="shared" si="0"/>
        <v>0.3</v>
      </c>
      <c r="G148" s="41">
        <f>SmtRes!DO93*SmtRes!CX93</f>
        <v>2.4299999999999999E-2</v>
      </c>
      <c r="H148" s="43"/>
      <c r="I148" s="42"/>
      <c r="J148" s="43">
        <f>ROUND(SmtRes!AG93/SmtRes!DO93, 2)</f>
        <v>658.94</v>
      </c>
      <c r="K148" s="42"/>
      <c r="L148" s="43">
        <f>SmtRes!DH93</f>
        <v>16.010000000000002</v>
      </c>
      <c r="CE148">
        <v>1</v>
      </c>
    </row>
    <row r="149" spans="1:83" ht="28.5" x14ac:dyDescent="0.2">
      <c r="A149" s="39"/>
      <c r="B149" s="39" t="s">
        <v>352</v>
      </c>
      <c r="C149" s="39" t="s">
        <v>354</v>
      </c>
      <c r="D149" s="40" t="s">
        <v>341</v>
      </c>
      <c r="E149" s="41">
        <v>2.4</v>
      </c>
      <c r="F149" s="41">
        <f t="shared" si="0"/>
        <v>0.3</v>
      </c>
      <c r="G149" s="41">
        <f>SmtRes!CX94</f>
        <v>2.9159999999999999</v>
      </c>
      <c r="H149" s="43">
        <f>SmtRes!CZ94</f>
        <v>1.75</v>
      </c>
      <c r="I149" s="42">
        <f>SmtRes!AJ94</f>
        <v>1.45</v>
      </c>
      <c r="J149" s="43">
        <f>ROUND(H149*I149, 2)</f>
        <v>2.54</v>
      </c>
      <c r="K149" s="42"/>
      <c r="L149" s="43">
        <f>SmtRes!DG94</f>
        <v>7.41</v>
      </c>
    </row>
    <row r="150" spans="1:83" ht="28.5" x14ac:dyDescent="0.2">
      <c r="A150" s="39"/>
      <c r="B150" s="39" t="s">
        <v>411</v>
      </c>
      <c r="C150" s="39" t="s">
        <v>413</v>
      </c>
      <c r="D150" s="40" t="s">
        <v>341</v>
      </c>
      <c r="E150" s="41">
        <v>0.81</v>
      </c>
      <c r="F150" s="41">
        <f t="shared" si="0"/>
        <v>0.3</v>
      </c>
      <c r="G150" s="41">
        <f>SmtRes!CX95</f>
        <v>0.98414999999999997</v>
      </c>
      <c r="H150" s="43">
        <f>SmtRes!CZ95</f>
        <v>23.43</v>
      </c>
      <c r="I150" s="42">
        <f>SmtRes!AJ95</f>
        <v>1.36</v>
      </c>
      <c r="J150" s="43">
        <f>ROUND(H150*I150, 2)</f>
        <v>31.86</v>
      </c>
      <c r="K150" s="42"/>
      <c r="L150" s="43">
        <f>SmtRes!DG95</f>
        <v>31.36</v>
      </c>
    </row>
    <row r="151" spans="1:83" ht="28.5" x14ac:dyDescent="0.2">
      <c r="A151" s="39"/>
      <c r="B151" s="39" t="s">
        <v>414</v>
      </c>
      <c r="C151" s="39" t="s">
        <v>416</v>
      </c>
      <c r="D151" s="40" t="s">
        <v>341</v>
      </c>
      <c r="E151" s="41">
        <v>0.81</v>
      </c>
      <c r="F151" s="41">
        <f t="shared" si="0"/>
        <v>0.3</v>
      </c>
      <c r="G151" s="41">
        <f>SmtRes!CX96</f>
        <v>0.98414999999999997</v>
      </c>
      <c r="H151" s="43">
        <f>SmtRes!CZ96</f>
        <v>995.51</v>
      </c>
      <c r="I151" s="42">
        <f>SmtRes!AJ96</f>
        <v>1.1599999999999999</v>
      </c>
      <c r="J151" s="43">
        <f>ROUND(H151*I151, 2)</f>
        <v>1154.79</v>
      </c>
      <c r="K151" s="42"/>
      <c r="L151" s="43">
        <f>SmtRes!DG96</f>
        <v>1136.49</v>
      </c>
    </row>
    <row r="152" spans="1:83" ht="14.25" x14ac:dyDescent="0.2">
      <c r="A152" s="39"/>
      <c r="B152" s="39" t="s">
        <v>417</v>
      </c>
      <c r="C152" s="39" t="s">
        <v>548</v>
      </c>
      <c r="D152" s="40" t="s">
        <v>326</v>
      </c>
      <c r="E152" s="41">
        <f>SmtRes!DO96*SmtRes!AT96</f>
        <v>0.81</v>
      </c>
      <c r="F152" s="41">
        <f t="shared" si="0"/>
        <v>0.3</v>
      </c>
      <c r="G152" s="41">
        <f>SmtRes!DO96*SmtRes!CX96</f>
        <v>0.98414999999999997</v>
      </c>
      <c r="H152" s="43"/>
      <c r="I152" s="42"/>
      <c r="J152" s="43">
        <f>ROUND(SmtRes!AG96/SmtRes!DO96, 2)</f>
        <v>563.76</v>
      </c>
      <c r="K152" s="42"/>
      <c r="L152" s="43">
        <f>SmtRes!DH96</f>
        <v>554.82000000000005</v>
      </c>
      <c r="CE152">
        <v>1</v>
      </c>
    </row>
    <row r="153" spans="1:83" ht="14.25" x14ac:dyDescent="0.2">
      <c r="A153" s="39"/>
      <c r="B153" s="39" t="s">
        <v>358</v>
      </c>
      <c r="C153" s="39" t="s">
        <v>360</v>
      </c>
      <c r="D153" s="40" t="s">
        <v>341</v>
      </c>
      <c r="E153" s="41">
        <v>0.01</v>
      </c>
      <c r="F153" s="41">
        <f t="shared" si="0"/>
        <v>0.3</v>
      </c>
      <c r="G153" s="41">
        <f>SmtRes!CX97</f>
        <v>1.2149999999999999E-2</v>
      </c>
      <c r="H153" s="43">
        <f>SmtRes!CZ97</f>
        <v>477.92</v>
      </c>
      <c r="I153" s="42">
        <f>SmtRes!AJ97</f>
        <v>1.21</v>
      </c>
      <c r="J153" s="43">
        <f>ROUND(H153*I153, 2)</f>
        <v>578.28</v>
      </c>
      <c r="K153" s="42"/>
      <c r="L153" s="43">
        <f>SmtRes!DG97</f>
        <v>7.03</v>
      </c>
    </row>
    <row r="154" spans="1:83" ht="14.25" x14ac:dyDescent="0.2">
      <c r="A154" s="39"/>
      <c r="B154" s="39" t="s">
        <v>342</v>
      </c>
      <c r="C154" s="39" t="s">
        <v>515</v>
      </c>
      <c r="D154" s="40" t="s">
        <v>326</v>
      </c>
      <c r="E154" s="41">
        <f>SmtRes!DO97*SmtRes!AT97</f>
        <v>0.01</v>
      </c>
      <c r="F154" s="41">
        <f t="shared" si="0"/>
        <v>0.3</v>
      </c>
      <c r="G154" s="41">
        <f>SmtRes!DO97*SmtRes!CX97</f>
        <v>1.2149999999999999E-2</v>
      </c>
      <c r="H154" s="43"/>
      <c r="I154" s="42"/>
      <c r="J154" s="43">
        <f>ROUND(SmtRes!AG97/SmtRes!DO97, 2)</f>
        <v>490.55</v>
      </c>
      <c r="K154" s="42"/>
      <c r="L154" s="43">
        <f>SmtRes!DH97</f>
        <v>5.96</v>
      </c>
      <c r="CE154">
        <v>1</v>
      </c>
    </row>
    <row r="155" spans="1:83" ht="15" x14ac:dyDescent="0.2">
      <c r="A155" s="38"/>
      <c r="B155" s="41">
        <v>4</v>
      </c>
      <c r="C155" s="38" t="s">
        <v>509</v>
      </c>
      <c r="D155" s="40"/>
      <c r="E155" s="45"/>
      <c r="F155" s="41"/>
      <c r="G155" s="45"/>
      <c r="H155" s="41"/>
      <c r="I155" s="41"/>
      <c r="J155" s="41"/>
      <c r="K155" s="41"/>
      <c r="L155" s="46">
        <f>SUM(L156:L158)-SUMIF(CE156:CE158, 1, L156:L158)</f>
        <v>0</v>
      </c>
    </row>
    <row r="156" spans="1:83" ht="14.25" x14ac:dyDescent="0.2">
      <c r="A156" s="39"/>
      <c r="B156" s="39" t="s">
        <v>418</v>
      </c>
      <c r="C156" s="39" t="s">
        <v>420</v>
      </c>
      <c r="D156" s="40" t="s">
        <v>368</v>
      </c>
      <c r="E156" s="41">
        <v>1E-4</v>
      </c>
      <c r="F156" s="41">
        <f>ROUND(0,7)</f>
        <v>0</v>
      </c>
      <c r="G156" s="41">
        <f>SmtRes!CX98</f>
        <v>0</v>
      </c>
      <c r="H156" s="43">
        <f>SmtRes!CZ98</f>
        <v>70296.2</v>
      </c>
      <c r="I156" s="42">
        <f>SmtRes!AI98</f>
        <v>1.25</v>
      </c>
      <c r="J156" s="43">
        <f>ROUND(H156*I156, 2)</f>
        <v>87870.25</v>
      </c>
      <c r="K156" s="42"/>
      <c r="L156" s="43">
        <f>SmtRes!DF98</f>
        <v>0</v>
      </c>
    </row>
    <row r="157" spans="1:83" ht="14.25" x14ac:dyDescent="0.2">
      <c r="A157" s="39"/>
      <c r="B157" s="39" t="s">
        <v>421</v>
      </c>
      <c r="C157" s="39" t="s">
        <v>423</v>
      </c>
      <c r="D157" s="40" t="s">
        <v>63</v>
      </c>
      <c r="E157" s="41">
        <v>3.9E-2</v>
      </c>
      <c r="F157" s="41">
        <f>ROUND(0,7)</f>
        <v>0</v>
      </c>
      <c r="G157" s="41">
        <f>SmtRes!CX99</f>
        <v>0</v>
      </c>
      <c r="H157" s="43">
        <f>SmtRes!CZ99</f>
        <v>83.06</v>
      </c>
      <c r="I157" s="42">
        <f>SmtRes!AI99</f>
        <v>1.06</v>
      </c>
      <c r="J157" s="43">
        <f>ROUND(H157*I157, 2)</f>
        <v>88.04</v>
      </c>
      <c r="K157" s="42"/>
      <c r="L157" s="43">
        <f>SmtRes!DF99</f>
        <v>0</v>
      </c>
    </row>
    <row r="158" spans="1:83" ht="42.75" x14ac:dyDescent="0.2">
      <c r="A158" s="39"/>
      <c r="B158" s="39" t="s">
        <v>424</v>
      </c>
      <c r="C158" s="47" t="s">
        <v>426</v>
      </c>
      <c r="D158" s="48" t="s">
        <v>53</v>
      </c>
      <c r="E158" s="49">
        <v>0.01</v>
      </c>
      <c r="F158" s="49">
        <f>ROUND(0,7)</f>
        <v>0</v>
      </c>
      <c r="G158" s="49">
        <f>SmtRes!CX100</f>
        <v>0</v>
      </c>
      <c r="H158" s="50">
        <f>SmtRes!CZ100</f>
        <v>7555</v>
      </c>
      <c r="I158" s="51">
        <f>SmtRes!AI100</f>
        <v>1.27</v>
      </c>
      <c r="J158" s="50">
        <f>ROUND(H158*I158, 2)</f>
        <v>9594.85</v>
      </c>
      <c r="K158" s="51"/>
      <c r="L158" s="50">
        <f>SmtRes!DF100</f>
        <v>0</v>
      </c>
    </row>
    <row r="159" spans="1:83" ht="15" x14ac:dyDescent="0.2">
      <c r="A159" s="39"/>
      <c r="B159" s="39"/>
      <c r="C159" s="53" t="s">
        <v>500</v>
      </c>
      <c r="D159" s="40"/>
      <c r="E159" s="41"/>
      <c r="F159" s="41"/>
      <c r="G159" s="41"/>
      <c r="H159" s="43"/>
      <c r="I159" s="42"/>
      <c r="J159" s="43"/>
      <c r="K159" s="42"/>
      <c r="L159" s="43">
        <f>L139+L145+L146+L155</f>
        <v>21001.820000000003</v>
      </c>
    </row>
    <row r="160" spans="1:83" ht="14.25" x14ac:dyDescent="0.2">
      <c r="A160" s="39"/>
      <c r="B160" s="39"/>
      <c r="C160" s="39" t="s">
        <v>501</v>
      </c>
      <c r="D160" s="40"/>
      <c r="E160" s="41"/>
      <c r="F160" s="41"/>
      <c r="G160" s="41"/>
      <c r="H160" s="43"/>
      <c r="I160" s="42"/>
      <c r="J160" s="43"/>
      <c r="K160" s="42"/>
      <c r="L160" s="43">
        <f>SUM(AR136:AR163)+SUM(AS136:AS163)+SUM(AT136:AT163)+SUM(AU136:AU163)+SUM(AV136:AV163)</f>
        <v>19781.840000000004</v>
      </c>
    </row>
    <row r="161" spans="1:83" ht="28.5" x14ac:dyDescent="0.2">
      <c r="A161" s="39"/>
      <c r="B161" s="39" t="s">
        <v>132</v>
      </c>
      <c r="C161" s="39" t="s">
        <v>549</v>
      </c>
      <c r="D161" s="40" t="s">
        <v>380</v>
      </c>
      <c r="E161" s="41">
        <f>Source!BZ304</f>
        <v>97</v>
      </c>
      <c r="F161" s="41"/>
      <c r="G161" s="41">
        <f>Source!AT304</f>
        <v>97</v>
      </c>
      <c r="H161" s="43"/>
      <c r="I161" s="42"/>
      <c r="J161" s="43"/>
      <c r="K161" s="42"/>
      <c r="L161" s="43">
        <f>SUM(AZ136:AZ163)</f>
        <v>19188.38</v>
      </c>
    </row>
    <row r="162" spans="1:83" ht="28.5" x14ac:dyDescent="0.2">
      <c r="A162" s="47"/>
      <c r="B162" s="47" t="s">
        <v>133</v>
      </c>
      <c r="C162" s="47" t="s">
        <v>550</v>
      </c>
      <c r="D162" s="48" t="s">
        <v>380</v>
      </c>
      <c r="E162" s="49">
        <f>Source!CA304</f>
        <v>51</v>
      </c>
      <c r="F162" s="49"/>
      <c r="G162" s="49">
        <f>Source!AU304</f>
        <v>51</v>
      </c>
      <c r="H162" s="50"/>
      <c r="I162" s="51"/>
      <c r="J162" s="50"/>
      <c r="K162" s="51"/>
      <c r="L162" s="50">
        <f>SUM(BA136:BA163)</f>
        <v>10088.74</v>
      </c>
    </row>
    <row r="163" spans="1:83" ht="15" x14ac:dyDescent="0.2">
      <c r="C163" s="78" t="s">
        <v>504</v>
      </c>
      <c r="D163" s="78"/>
      <c r="E163" s="78"/>
      <c r="F163" s="78"/>
      <c r="G163" s="78"/>
      <c r="H163" s="78"/>
      <c r="I163" s="79">
        <f>K163/E136</f>
        <v>12414.553086419754</v>
      </c>
      <c r="J163" s="79"/>
      <c r="K163" s="79">
        <f>L139+L145+L155+L161+L162+L146</f>
        <v>50278.94</v>
      </c>
      <c r="L163" s="79"/>
      <c r="AD163">
        <f>ROUND((Source!AT304/100)*((ROUND(SUMIF(SmtRes!AQ87:'SmtRes'!AQ101,"=1",SmtRes!AD87:'SmtRes'!AD101)*Source!I304, 2)+ROUND(SUMIF(SmtRes!AQ87:'SmtRes'!AQ101,"=1",SmtRes!AC87:'SmtRes'!AC101)*Source!I304, 2))), 2)</f>
        <v>16740.009999999998</v>
      </c>
      <c r="AE163">
        <f>ROUND((Source!AU304/100)*((ROUND(SUMIF(SmtRes!AQ87:'SmtRes'!AQ101,"=1",SmtRes!AD87:'SmtRes'!AD101)*Source!I304, 2)+ROUND(SUMIF(SmtRes!AQ87:'SmtRes'!AQ101,"=1",SmtRes!AC87:'SmtRes'!AC101)*Source!I304, 2))), 2)</f>
        <v>8801.4500000000007</v>
      </c>
      <c r="AN163" s="52">
        <f>L139+L145+L155+L161+L162+L146</f>
        <v>50278.94</v>
      </c>
      <c r="AO163" s="52">
        <f>L145</f>
        <v>1219.9800000000002</v>
      </c>
      <c r="AQ163" t="s">
        <v>505</v>
      </c>
      <c r="AR163" s="52">
        <f>L139</f>
        <v>19205.050000000003</v>
      </c>
      <c r="AT163" s="52">
        <f>L146</f>
        <v>576.79000000000008</v>
      </c>
      <c r="AV163" t="s">
        <v>505</v>
      </c>
      <c r="AW163" s="52">
        <f>L155</f>
        <v>0</v>
      </c>
      <c r="AZ163">
        <f>Source!X304</f>
        <v>19188.38</v>
      </c>
      <c r="BA163">
        <f>Source!Y304</f>
        <v>10088.74</v>
      </c>
      <c r="CD163">
        <v>2</v>
      </c>
    </row>
    <row r="164" spans="1:83" ht="42.75" x14ac:dyDescent="0.2">
      <c r="A164" s="37" t="s">
        <v>134</v>
      </c>
      <c r="B164" s="39" t="s">
        <v>551</v>
      </c>
      <c r="C164" s="39" t="str">
        <f>Source!G305</f>
        <v>Кабель до 35 кВ по установленным конструкциям и лоткам с изоляцией из сшитого полиэтилена укладка в треугольник</v>
      </c>
      <c r="D164" s="40" t="str">
        <f>Source!H305</f>
        <v>100 м</v>
      </c>
      <c r="E164" s="41">
        <f>Source!K305</f>
        <v>0.15</v>
      </c>
      <c r="F164" s="41"/>
      <c r="G164" s="41">
        <f>Source!I305</f>
        <v>0.15</v>
      </c>
      <c r="H164" s="43"/>
      <c r="I164" s="42"/>
      <c r="J164" s="43"/>
      <c r="K164" s="42"/>
      <c r="L164" s="43"/>
    </row>
    <row r="165" spans="1:83" ht="25.5" x14ac:dyDescent="0.2">
      <c r="B165" s="44" t="s">
        <v>450</v>
      </c>
      <c r="C165" s="81" t="s">
        <v>546</v>
      </c>
      <c r="D165" s="81"/>
      <c r="E165" s="81"/>
      <c r="F165" s="81"/>
      <c r="G165" s="81"/>
      <c r="H165" s="81"/>
      <c r="I165" s="81"/>
      <c r="J165" s="81"/>
      <c r="K165" s="81"/>
      <c r="L165" s="81"/>
    </row>
    <row r="166" spans="1:83" x14ac:dyDescent="0.2">
      <c r="C166" s="59" t="str">
        <f>"Объем: "&amp;Source!I305&amp;"=15/"&amp;"100"</f>
        <v>Объем: 0,15=15/100</v>
      </c>
    </row>
    <row r="167" spans="1:83" ht="15" x14ac:dyDescent="0.2">
      <c r="A167" s="38"/>
      <c r="B167" s="41">
        <v>1</v>
      </c>
      <c r="C167" s="38" t="s">
        <v>499</v>
      </c>
      <c r="D167" s="40" t="s">
        <v>326</v>
      </c>
      <c r="E167" s="45"/>
      <c r="F167" s="41"/>
      <c r="G167" s="45">
        <f>Source!U305</f>
        <v>2.2855499999999997</v>
      </c>
      <c r="H167" s="41"/>
      <c r="I167" s="41"/>
      <c r="J167" s="41"/>
      <c r="K167" s="41"/>
      <c r="L167" s="46">
        <f>SUM(L168:L172)-SUMIF(CE168:CE172, 1, L168:L172)</f>
        <v>1054.02</v>
      </c>
    </row>
    <row r="168" spans="1:83" ht="14.25" x14ac:dyDescent="0.2">
      <c r="A168" s="39"/>
      <c r="B168" s="39" t="s">
        <v>331</v>
      </c>
      <c r="C168" s="39" t="s">
        <v>332</v>
      </c>
      <c r="D168" s="40" t="s">
        <v>333</v>
      </c>
      <c r="E168" s="41">
        <v>16.7</v>
      </c>
      <c r="F168" s="41">
        <f>ROUND(0.3,7)</f>
        <v>0.3</v>
      </c>
      <c r="G168" s="41">
        <f>SmtRes!CX102</f>
        <v>0.75149999999999995</v>
      </c>
      <c r="H168" s="43"/>
      <c r="I168" s="42"/>
      <c r="J168" s="43">
        <f>SmtRes!CZ102</f>
        <v>399.03</v>
      </c>
      <c r="K168" s="42"/>
      <c r="L168" s="43">
        <f>SmtRes!DI102</f>
        <v>299.87</v>
      </c>
    </row>
    <row r="169" spans="1:83" ht="14.25" x14ac:dyDescent="0.2">
      <c r="A169" s="39"/>
      <c r="B169" s="39" t="s">
        <v>334</v>
      </c>
      <c r="C169" s="39" t="s">
        <v>335</v>
      </c>
      <c r="D169" s="40" t="s">
        <v>333</v>
      </c>
      <c r="E169" s="41">
        <v>11.29</v>
      </c>
      <c r="F169" s="41">
        <f>ROUND(0.3,7)</f>
        <v>0.3</v>
      </c>
      <c r="G169" s="41">
        <f>SmtRes!CX103</f>
        <v>0.50805</v>
      </c>
      <c r="H169" s="43"/>
      <c r="I169" s="42"/>
      <c r="J169" s="43">
        <f>SmtRes!CZ103</f>
        <v>435.64</v>
      </c>
      <c r="K169" s="42"/>
      <c r="L169" s="43">
        <f>SmtRes!DI103</f>
        <v>221.33</v>
      </c>
    </row>
    <row r="170" spans="1:83" ht="14.25" x14ac:dyDescent="0.2">
      <c r="A170" s="39"/>
      <c r="B170" s="39" t="s">
        <v>403</v>
      </c>
      <c r="C170" s="39" t="s">
        <v>404</v>
      </c>
      <c r="D170" s="40" t="s">
        <v>333</v>
      </c>
      <c r="E170" s="41">
        <v>14.06</v>
      </c>
      <c r="F170" s="41">
        <f>ROUND(0.3,7)</f>
        <v>0.3</v>
      </c>
      <c r="G170" s="41">
        <f>SmtRes!CX104</f>
        <v>0.63270000000000004</v>
      </c>
      <c r="H170" s="43"/>
      <c r="I170" s="42"/>
      <c r="J170" s="43">
        <f>SmtRes!CZ104</f>
        <v>490.55</v>
      </c>
      <c r="K170" s="42"/>
      <c r="L170" s="43">
        <f>SmtRes!DI104</f>
        <v>310.37</v>
      </c>
    </row>
    <row r="171" spans="1:83" ht="14.25" x14ac:dyDescent="0.2">
      <c r="A171" s="39"/>
      <c r="B171" s="39" t="s">
        <v>409</v>
      </c>
      <c r="C171" s="39" t="s">
        <v>410</v>
      </c>
      <c r="D171" s="40" t="s">
        <v>333</v>
      </c>
      <c r="E171" s="41">
        <v>8.57</v>
      </c>
      <c r="F171" s="41">
        <f>ROUND(0.3,7)</f>
        <v>0.3</v>
      </c>
      <c r="G171" s="41">
        <f>SmtRes!CX105</f>
        <v>0.38564999999999999</v>
      </c>
      <c r="H171" s="43"/>
      <c r="I171" s="42"/>
      <c r="J171" s="43">
        <f>SmtRes!CZ105</f>
        <v>563.76</v>
      </c>
      <c r="K171" s="42"/>
      <c r="L171" s="43">
        <f>SmtRes!DI105</f>
        <v>217.41</v>
      </c>
    </row>
    <row r="172" spans="1:83" ht="14.25" x14ac:dyDescent="0.2">
      <c r="A172" s="39"/>
      <c r="B172" s="39" t="s">
        <v>399</v>
      </c>
      <c r="C172" s="39" t="s">
        <v>400</v>
      </c>
      <c r="D172" s="40" t="s">
        <v>333</v>
      </c>
      <c r="E172" s="41">
        <v>0.17</v>
      </c>
      <c r="F172" s="41">
        <f>ROUND(0.3,7)</f>
        <v>0.3</v>
      </c>
      <c r="G172" s="41">
        <f>SmtRes!CX106</f>
        <v>7.6499999999999997E-3</v>
      </c>
      <c r="H172" s="43"/>
      <c r="I172" s="42"/>
      <c r="J172" s="43">
        <f>SmtRes!CZ106</f>
        <v>658.94</v>
      </c>
      <c r="K172" s="42"/>
      <c r="L172" s="43">
        <f>SmtRes!DI106</f>
        <v>5.04</v>
      </c>
    </row>
    <row r="173" spans="1:83" ht="15" x14ac:dyDescent="0.2">
      <c r="A173" s="38"/>
      <c r="B173" s="41">
        <v>2</v>
      </c>
      <c r="C173" s="38" t="s">
        <v>514</v>
      </c>
      <c r="D173" s="40"/>
      <c r="E173" s="45"/>
      <c r="F173" s="41"/>
      <c r="G173" s="45"/>
      <c r="H173" s="41"/>
      <c r="I173" s="41"/>
      <c r="J173" s="41"/>
      <c r="K173" s="41"/>
      <c r="L173" s="46">
        <f>SUM(L174:L182)-SUMIF(CE174:CE182, 1, L174:L182)</f>
        <v>109.74000000000002</v>
      </c>
    </row>
    <row r="174" spans="1:83" ht="15" x14ac:dyDescent="0.2">
      <c r="A174" s="38"/>
      <c r="B174" s="41"/>
      <c r="C174" s="38" t="s">
        <v>516</v>
      </c>
      <c r="D174" s="40" t="s">
        <v>326</v>
      </c>
      <c r="E174" s="45"/>
      <c r="F174" s="41"/>
      <c r="G174" s="45">
        <f>Source!V305</f>
        <v>9.2700000000000005E-2</v>
      </c>
      <c r="H174" s="41"/>
      <c r="I174" s="41"/>
      <c r="J174" s="41"/>
      <c r="K174" s="41"/>
      <c r="L174" s="46">
        <f>SUMIF(CE175:CE182, 1, L175:L182)</f>
        <v>52.24</v>
      </c>
      <c r="CE174">
        <v>1</v>
      </c>
    </row>
    <row r="175" spans="1:83" ht="28.5" x14ac:dyDescent="0.2">
      <c r="A175" s="39"/>
      <c r="B175" s="39" t="s">
        <v>348</v>
      </c>
      <c r="C175" s="39" t="s">
        <v>350</v>
      </c>
      <c r="D175" s="40" t="s">
        <v>341</v>
      </c>
      <c r="E175" s="41">
        <v>0.02</v>
      </c>
      <c r="F175" s="41">
        <f t="shared" ref="F175:F182" si="1">ROUND(0.3,7)</f>
        <v>0.3</v>
      </c>
      <c r="G175" s="41">
        <f>SmtRes!CX108</f>
        <v>8.9999999999999998E-4</v>
      </c>
      <c r="H175" s="43"/>
      <c r="I175" s="42"/>
      <c r="J175" s="43">
        <f>SmtRes!CZ108</f>
        <v>1551.19</v>
      </c>
      <c r="K175" s="42"/>
      <c r="L175" s="43">
        <f>SmtRes!DG108</f>
        <v>1.4</v>
      </c>
    </row>
    <row r="176" spans="1:83" ht="14.25" x14ac:dyDescent="0.2">
      <c r="A176" s="39"/>
      <c r="B176" s="39" t="s">
        <v>351</v>
      </c>
      <c r="C176" s="39" t="s">
        <v>547</v>
      </c>
      <c r="D176" s="40" t="s">
        <v>326</v>
      </c>
      <c r="E176" s="41">
        <f>SmtRes!DO108*SmtRes!AT108</f>
        <v>0.02</v>
      </c>
      <c r="F176" s="41">
        <f t="shared" si="1"/>
        <v>0.3</v>
      </c>
      <c r="G176" s="41">
        <f>SmtRes!DO108*SmtRes!CX108</f>
        <v>8.9999999999999998E-4</v>
      </c>
      <c r="H176" s="43"/>
      <c r="I176" s="42"/>
      <c r="J176" s="43">
        <f>ROUND(SmtRes!AG108/SmtRes!DO108, 2)</f>
        <v>658.94</v>
      </c>
      <c r="K176" s="42"/>
      <c r="L176" s="43">
        <f>SmtRes!DH108</f>
        <v>0.59</v>
      </c>
      <c r="CE176">
        <v>1</v>
      </c>
    </row>
    <row r="177" spans="1:83" ht="28.5" x14ac:dyDescent="0.2">
      <c r="A177" s="39"/>
      <c r="B177" s="39" t="s">
        <v>352</v>
      </c>
      <c r="C177" s="39" t="s">
        <v>354</v>
      </c>
      <c r="D177" s="40" t="s">
        <v>341</v>
      </c>
      <c r="E177" s="41">
        <v>2</v>
      </c>
      <c r="F177" s="41">
        <f t="shared" si="1"/>
        <v>0.3</v>
      </c>
      <c r="G177" s="41">
        <f>SmtRes!CX109</f>
        <v>0.09</v>
      </c>
      <c r="H177" s="43">
        <f>SmtRes!CZ109</f>
        <v>1.75</v>
      </c>
      <c r="I177" s="42">
        <f>SmtRes!AJ109</f>
        <v>1.45</v>
      </c>
      <c r="J177" s="43">
        <f>ROUND(H177*I177, 2)</f>
        <v>2.54</v>
      </c>
      <c r="K177" s="42"/>
      <c r="L177" s="43">
        <f>SmtRes!DG109</f>
        <v>0.23</v>
      </c>
    </row>
    <row r="178" spans="1:83" ht="28.5" x14ac:dyDescent="0.2">
      <c r="A178" s="39"/>
      <c r="B178" s="39" t="s">
        <v>411</v>
      </c>
      <c r="C178" s="39" t="s">
        <v>413</v>
      </c>
      <c r="D178" s="40" t="s">
        <v>341</v>
      </c>
      <c r="E178" s="41">
        <v>2.0099999999999998</v>
      </c>
      <c r="F178" s="41">
        <f t="shared" si="1"/>
        <v>0.3</v>
      </c>
      <c r="G178" s="41">
        <f>SmtRes!CX110</f>
        <v>9.0450000000000003E-2</v>
      </c>
      <c r="H178" s="43">
        <f>SmtRes!CZ110</f>
        <v>23.43</v>
      </c>
      <c r="I178" s="42">
        <f>SmtRes!AJ110</f>
        <v>1.36</v>
      </c>
      <c r="J178" s="43">
        <f>ROUND(H178*I178, 2)</f>
        <v>31.86</v>
      </c>
      <c r="K178" s="42"/>
      <c r="L178" s="43">
        <f>SmtRes!DG110</f>
        <v>2.88</v>
      </c>
    </row>
    <row r="179" spans="1:83" ht="28.5" x14ac:dyDescent="0.2">
      <c r="A179" s="39"/>
      <c r="B179" s="39" t="s">
        <v>414</v>
      </c>
      <c r="C179" s="39" t="s">
        <v>416</v>
      </c>
      <c r="D179" s="40" t="s">
        <v>341</v>
      </c>
      <c r="E179" s="41">
        <v>2.0099999999999998</v>
      </c>
      <c r="F179" s="41">
        <f t="shared" si="1"/>
        <v>0.3</v>
      </c>
      <c r="G179" s="41">
        <f>SmtRes!CX111</f>
        <v>9.0450000000000003E-2</v>
      </c>
      <c r="H179" s="43">
        <f>SmtRes!CZ111</f>
        <v>995.51</v>
      </c>
      <c r="I179" s="42">
        <f>SmtRes!AJ111</f>
        <v>1.1599999999999999</v>
      </c>
      <c r="J179" s="43">
        <f>ROUND(H179*I179, 2)</f>
        <v>1154.79</v>
      </c>
      <c r="K179" s="42"/>
      <c r="L179" s="43">
        <f>SmtRes!DG111</f>
        <v>104.45</v>
      </c>
    </row>
    <row r="180" spans="1:83" ht="14.25" x14ac:dyDescent="0.2">
      <c r="A180" s="39"/>
      <c r="B180" s="39" t="s">
        <v>417</v>
      </c>
      <c r="C180" s="39" t="s">
        <v>548</v>
      </c>
      <c r="D180" s="40" t="s">
        <v>326</v>
      </c>
      <c r="E180" s="41">
        <f>SmtRes!DO111*SmtRes!AT111</f>
        <v>2.0099999999999998</v>
      </c>
      <c r="F180" s="41">
        <f t="shared" si="1"/>
        <v>0.3</v>
      </c>
      <c r="G180" s="41">
        <f>SmtRes!DO111*SmtRes!CX111</f>
        <v>9.0450000000000003E-2</v>
      </c>
      <c r="H180" s="43"/>
      <c r="I180" s="42"/>
      <c r="J180" s="43">
        <f>ROUND(SmtRes!AG111/SmtRes!DO111, 2)</f>
        <v>563.76</v>
      </c>
      <c r="K180" s="42"/>
      <c r="L180" s="43">
        <f>SmtRes!DH111</f>
        <v>50.99</v>
      </c>
      <c r="CE180">
        <v>1</v>
      </c>
    </row>
    <row r="181" spans="1:83" ht="14.25" x14ac:dyDescent="0.2">
      <c r="A181" s="39"/>
      <c r="B181" s="39" t="s">
        <v>358</v>
      </c>
      <c r="C181" s="39" t="s">
        <v>360</v>
      </c>
      <c r="D181" s="40" t="s">
        <v>341</v>
      </c>
      <c r="E181" s="41">
        <v>0.03</v>
      </c>
      <c r="F181" s="41">
        <f t="shared" si="1"/>
        <v>0.3</v>
      </c>
      <c r="G181" s="41">
        <f>SmtRes!CX112</f>
        <v>1.3500000000000001E-3</v>
      </c>
      <c r="H181" s="43">
        <f>SmtRes!CZ112</f>
        <v>477.92</v>
      </c>
      <c r="I181" s="42">
        <f>SmtRes!AJ112</f>
        <v>1.21</v>
      </c>
      <c r="J181" s="43">
        <f>ROUND(H181*I181, 2)</f>
        <v>578.28</v>
      </c>
      <c r="K181" s="42"/>
      <c r="L181" s="43">
        <f>SmtRes!DG112</f>
        <v>0.78</v>
      </c>
    </row>
    <row r="182" spans="1:83" ht="14.25" x14ac:dyDescent="0.2">
      <c r="A182" s="39"/>
      <c r="B182" s="39" t="s">
        <v>342</v>
      </c>
      <c r="C182" s="39" t="s">
        <v>515</v>
      </c>
      <c r="D182" s="40" t="s">
        <v>326</v>
      </c>
      <c r="E182" s="41">
        <f>SmtRes!DO112*SmtRes!AT112</f>
        <v>0.03</v>
      </c>
      <c r="F182" s="41">
        <f t="shared" si="1"/>
        <v>0.3</v>
      </c>
      <c r="G182" s="41">
        <f>SmtRes!DO112*SmtRes!CX112</f>
        <v>1.3500000000000001E-3</v>
      </c>
      <c r="H182" s="43"/>
      <c r="I182" s="42"/>
      <c r="J182" s="43">
        <f>ROUND(SmtRes!AG112/SmtRes!DO112, 2)</f>
        <v>490.55</v>
      </c>
      <c r="K182" s="42"/>
      <c r="L182" s="43">
        <f>SmtRes!DH112</f>
        <v>0.66</v>
      </c>
      <c r="CE182">
        <v>1</v>
      </c>
    </row>
    <row r="183" spans="1:83" ht="15" x14ac:dyDescent="0.2">
      <c r="A183" s="38"/>
      <c r="B183" s="41">
        <v>4</v>
      </c>
      <c r="C183" s="38" t="s">
        <v>509</v>
      </c>
      <c r="D183" s="40"/>
      <c r="E183" s="45"/>
      <c r="F183" s="41"/>
      <c r="G183" s="45"/>
      <c r="H183" s="41"/>
      <c r="I183" s="41"/>
      <c r="J183" s="41"/>
      <c r="K183" s="41"/>
      <c r="L183" s="46">
        <f>SUM(L184:L189)-SUMIF(CE184:CE189, 1, L184:L189)</f>
        <v>0</v>
      </c>
    </row>
    <row r="184" spans="1:83" ht="57" x14ac:dyDescent="0.2">
      <c r="A184" s="39"/>
      <c r="B184" s="39" t="s">
        <v>427</v>
      </c>
      <c r="C184" s="39" t="s">
        <v>429</v>
      </c>
      <c r="D184" s="40" t="s">
        <v>368</v>
      </c>
      <c r="E184" s="41">
        <v>2.8999999999999998E-3</v>
      </c>
      <c r="F184" s="41">
        <f t="shared" ref="F184:F189" si="2">ROUND(0,7)</f>
        <v>0</v>
      </c>
      <c r="G184" s="41">
        <f>SmtRes!CX113</f>
        <v>0</v>
      </c>
      <c r="H184" s="43">
        <f>SmtRes!CZ113</f>
        <v>130318.74</v>
      </c>
      <c r="I184" s="42">
        <f>SmtRes!AI113</f>
        <v>1.1499999999999999</v>
      </c>
      <c r="J184" s="43">
        <f t="shared" ref="J184:J189" si="3">ROUND(H184*I184, 2)</f>
        <v>149866.54999999999</v>
      </c>
      <c r="K184" s="42"/>
      <c r="L184" s="43">
        <f>SmtRes!DF113</f>
        <v>0</v>
      </c>
    </row>
    <row r="185" spans="1:83" ht="57" x14ac:dyDescent="0.2">
      <c r="A185" s="39"/>
      <c r="B185" s="39" t="s">
        <v>430</v>
      </c>
      <c r="C185" s="39" t="s">
        <v>432</v>
      </c>
      <c r="D185" s="40" t="s">
        <v>368</v>
      </c>
      <c r="E185" s="41">
        <v>1E-4</v>
      </c>
      <c r="F185" s="41">
        <f t="shared" si="2"/>
        <v>0</v>
      </c>
      <c r="G185" s="41">
        <f>SmtRes!CX114</f>
        <v>0</v>
      </c>
      <c r="H185" s="43">
        <f>SmtRes!CZ114</f>
        <v>118690.15</v>
      </c>
      <c r="I185" s="42">
        <f>SmtRes!AI114</f>
        <v>1.1499999999999999</v>
      </c>
      <c r="J185" s="43">
        <f t="shared" si="3"/>
        <v>136493.67000000001</v>
      </c>
      <c r="K185" s="42"/>
      <c r="L185" s="43">
        <f>SmtRes!DF114</f>
        <v>0</v>
      </c>
    </row>
    <row r="186" spans="1:83" ht="14.25" x14ac:dyDescent="0.2">
      <c r="A186" s="39"/>
      <c r="B186" s="39" t="s">
        <v>418</v>
      </c>
      <c r="C186" s="39" t="s">
        <v>420</v>
      </c>
      <c r="D186" s="40" t="s">
        <v>368</v>
      </c>
      <c r="E186" s="41">
        <v>1E-4</v>
      </c>
      <c r="F186" s="41">
        <f t="shared" si="2"/>
        <v>0</v>
      </c>
      <c r="G186" s="41">
        <f>SmtRes!CX115</f>
        <v>0</v>
      </c>
      <c r="H186" s="43">
        <f>SmtRes!CZ115</f>
        <v>70296.2</v>
      </c>
      <c r="I186" s="42">
        <f>SmtRes!AI115</f>
        <v>1.25</v>
      </c>
      <c r="J186" s="43">
        <f t="shared" si="3"/>
        <v>87870.25</v>
      </c>
      <c r="K186" s="42"/>
      <c r="L186" s="43">
        <f>SmtRes!DF115</f>
        <v>0</v>
      </c>
    </row>
    <row r="187" spans="1:83" ht="28.5" x14ac:dyDescent="0.2">
      <c r="A187" s="39"/>
      <c r="B187" s="39" t="s">
        <v>433</v>
      </c>
      <c r="C187" s="39" t="s">
        <v>435</v>
      </c>
      <c r="D187" s="40" t="s">
        <v>63</v>
      </c>
      <c r="E187" s="41">
        <v>9.4</v>
      </c>
      <c r="F187" s="41">
        <f t="shared" si="2"/>
        <v>0</v>
      </c>
      <c r="G187" s="41">
        <f>SmtRes!CX116</f>
        <v>0</v>
      </c>
      <c r="H187" s="43">
        <f>SmtRes!CZ116</f>
        <v>94.04</v>
      </c>
      <c r="I187" s="42">
        <f>SmtRes!AI116</f>
        <v>1.2</v>
      </c>
      <c r="J187" s="43">
        <f t="shared" si="3"/>
        <v>112.85</v>
      </c>
      <c r="K187" s="42"/>
      <c r="L187" s="43">
        <f>SmtRes!DF116</f>
        <v>0</v>
      </c>
    </row>
    <row r="188" spans="1:83" ht="14.25" x14ac:dyDescent="0.2">
      <c r="A188" s="39"/>
      <c r="B188" s="39" t="s">
        <v>421</v>
      </c>
      <c r="C188" s="39" t="s">
        <v>423</v>
      </c>
      <c r="D188" s="40" t="s">
        <v>63</v>
      </c>
      <c r="E188" s="41">
        <v>3.9E-2</v>
      </c>
      <c r="F188" s="41">
        <f t="shared" si="2"/>
        <v>0</v>
      </c>
      <c r="G188" s="41">
        <f>SmtRes!CX117</f>
        <v>0</v>
      </c>
      <c r="H188" s="43">
        <f>SmtRes!CZ117</f>
        <v>83.06</v>
      </c>
      <c r="I188" s="42">
        <f>SmtRes!AI117</f>
        <v>1.06</v>
      </c>
      <c r="J188" s="43">
        <f t="shared" si="3"/>
        <v>88.04</v>
      </c>
      <c r="K188" s="42"/>
      <c r="L188" s="43">
        <f>SmtRes!DF117</f>
        <v>0</v>
      </c>
    </row>
    <row r="189" spans="1:83" ht="42.75" x14ac:dyDescent="0.2">
      <c r="A189" s="39"/>
      <c r="B189" s="39" t="s">
        <v>424</v>
      </c>
      <c r="C189" s="47" t="s">
        <v>426</v>
      </c>
      <c r="D189" s="48" t="s">
        <v>53</v>
      </c>
      <c r="E189" s="49">
        <v>0.01</v>
      </c>
      <c r="F189" s="49">
        <f t="shared" si="2"/>
        <v>0</v>
      </c>
      <c r="G189" s="49">
        <f>SmtRes!CX118</f>
        <v>0</v>
      </c>
      <c r="H189" s="50">
        <f>SmtRes!CZ118</f>
        <v>7555</v>
      </c>
      <c r="I189" s="51">
        <f>SmtRes!AI118</f>
        <v>1.27</v>
      </c>
      <c r="J189" s="50">
        <f t="shared" si="3"/>
        <v>9594.85</v>
      </c>
      <c r="K189" s="51"/>
      <c r="L189" s="50">
        <f>SmtRes!DF118</f>
        <v>0</v>
      </c>
    </row>
    <row r="190" spans="1:83" ht="15" x14ac:dyDescent="0.2">
      <c r="A190" s="39"/>
      <c r="B190" s="39"/>
      <c r="C190" s="53" t="s">
        <v>500</v>
      </c>
      <c r="D190" s="40"/>
      <c r="E190" s="41"/>
      <c r="F190" s="41"/>
      <c r="G190" s="41"/>
      <c r="H190" s="43"/>
      <c r="I190" s="42"/>
      <c r="J190" s="43"/>
      <c r="K190" s="42"/>
      <c r="L190" s="43">
        <f>L167+L173+L174+L183</f>
        <v>1216</v>
      </c>
    </row>
    <row r="191" spans="1:83" ht="14.25" x14ac:dyDescent="0.2">
      <c r="A191" s="39"/>
      <c r="B191" s="39"/>
      <c r="C191" s="39" t="s">
        <v>501</v>
      </c>
      <c r="D191" s="40"/>
      <c r="E191" s="41"/>
      <c r="F191" s="41"/>
      <c r="G191" s="41"/>
      <c r="H191" s="43"/>
      <c r="I191" s="42"/>
      <c r="J191" s="43"/>
      <c r="K191" s="42"/>
      <c r="L191" s="43">
        <f>SUM(AR164:AR194)+SUM(AS164:AS194)+SUM(AT164:AT194)+SUM(AU164:AU194)+SUM(AV164:AV194)</f>
        <v>1106.26</v>
      </c>
    </row>
    <row r="192" spans="1:83" ht="28.5" x14ac:dyDescent="0.2">
      <c r="A192" s="39"/>
      <c r="B192" s="39" t="s">
        <v>132</v>
      </c>
      <c r="C192" s="39" t="s">
        <v>549</v>
      </c>
      <c r="D192" s="40" t="s">
        <v>380</v>
      </c>
      <c r="E192" s="41">
        <f>Source!BZ305</f>
        <v>97</v>
      </c>
      <c r="F192" s="41"/>
      <c r="G192" s="41">
        <f>Source!AT305</f>
        <v>97</v>
      </c>
      <c r="H192" s="43"/>
      <c r="I192" s="42"/>
      <c r="J192" s="43"/>
      <c r="K192" s="42"/>
      <c r="L192" s="43">
        <f>SUM(AZ164:AZ194)</f>
        <v>1073.07</v>
      </c>
    </row>
    <row r="193" spans="1:83" ht="28.5" x14ac:dyDescent="0.2">
      <c r="A193" s="47"/>
      <c r="B193" s="47" t="s">
        <v>133</v>
      </c>
      <c r="C193" s="47" t="s">
        <v>550</v>
      </c>
      <c r="D193" s="48" t="s">
        <v>380</v>
      </c>
      <c r="E193" s="49">
        <f>Source!CA305</f>
        <v>51</v>
      </c>
      <c r="F193" s="49"/>
      <c r="G193" s="49">
        <f>Source!AU305</f>
        <v>51</v>
      </c>
      <c r="H193" s="50"/>
      <c r="I193" s="51"/>
      <c r="J193" s="50"/>
      <c r="K193" s="51"/>
      <c r="L193" s="50">
        <f>SUM(BA164:BA194)</f>
        <v>564.19000000000005</v>
      </c>
    </row>
    <row r="194" spans="1:83" ht="15" x14ac:dyDescent="0.2">
      <c r="C194" s="78" t="s">
        <v>504</v>
      </c>
      <c r="D194" s="78"/>
      <c r="E194" s="78"/>
      <c r="F194" s="78"/>
      <c r="G194" s="78"/>
      <c r="H194" s="78"/>
      <c r="I194" s="79">
        <f>K194/E164</f>
        <v>19021.733333333334</v>
      </c>
      <c r="J194" s="79"/>
      <c r="K194" s="79">
        <f>L167+L173+L183+L192+L193+L174</f>
        <v>2853.2599999999998</v>
      </c>
      <c r="L194" s="79"/>
      <c r="AD194">
        <f>ROUND((Source!AT305/100)*((ROUND(SUMIF(SmtRes!AQ102:'SmtRes'!AQ119,"=1",SmtRes!AD102:'SmtRes'!AD119)*Source!I305, 2)+ROUND(SUMIF(SmtRes!AQ102:'SmtRes'!AQ119,"=1",SmtRes!AC102:'SmtRes'!AC119)*Source!I305, 2))), 2)</f>
        <v>620</v>
      </c>
      <c r="AE194">
        <f>ROUND((Source!AU305/100)*((ROUND(SUMIF(SmtRes!AQ102:'SmtRes'!AQ119,"=1",SmtRes!AD102:'SmtRes'!AD119)*Source!I305, 2)+ROUND(SUMIF(SmtRes!AQ102:'SmtRes'!AQ119,"=1",SmtRes!AC102:'SmtRes'!AC119)*Source!I305, 2))), 2)</f>
        <v>325.98</v>
      </c>
      <c r="AN194" s="52">
        <f>L167+L173+L183+L192+L193+L174</f>
        <v>2853.2599999999998</v>
      </c>
      <c r="AO194" s="52">
        <f>L173</f>
        <v>109.74000000000002</v>
      </c>
      <c r="AQ194" t="s">
        <v>505</v>
      </c>
      <c r="AR194" s="52">
        <f>L167</f>
        <v>1054.02</v>
      </c>
      <c r="AT194" s="52">
        <f>L174</f>
        <v>52.24</v>
      </c>
      <c r="AV194" t="s">
        <v>505</v>
      </c>
      <c r="AW194" s="52">
        <f>L183</f>
        <v>0</v>
      </c>
      <c r="AZ194">
        <f>Source!X305</f>
        <v>1073.07</v>
      </c>
      <c r="BA194">
        <f>Source!Y305</f>
        <v>564.19000000000005</v>
      </c>
      <c r="CD194">
        <v>2</v>
      </c>
    </row>
    <row r="195" spans="1:83" ht="71.25" x14ac:dyDescent="0.2">
      <c r="A195" s="37" t="s">
        <v>139</v>
      </c>
      <c r="B195" s="39" t="s">
        <v>552</v>
      </c>
      <c r="C195" s="39" t="str">
        <f>Source!G306</f>
        <v>Муфта концевая термоусаживаемая наружной установки для трехжильного кабеля с изоляцией из сшитого полиэтилена, бронированного, напряжением до 10 кВ, сечением жилы: свыше 120 до 240 мм2</v>
      </c>
      <c r="D195" s="40" t="str">
        <f>Source!H306</f>
        <v>ШТ</v>
      </c>
      <c r="E195" s="41">
        <f>Source!K306</f>
        <v>3</v>
      </c>
      <c r="F195" s="41"/>
      <c r="G195" s="41">
        <f>Source!I306</f>
        <v>3</v>
      </c>
      <c r="H195" s="43"/>
      <c r="I195" s="42"/>
      <c r="J195" s="43"/>
      <c r="K195" s="42"/>
      <c r="L195" s="43"/>
    </row>
    <row r="196" spans="1:83" ht="25.5" x14ac:dyDescent="0.2">
      <c r="B196" s="44" t="s">
        <v>450</v>
      </c>
      <c r="C196" s="81" t="s">
        <v>546</v>
      </c>
      <c r="D196" s="81"/>
      <c r="E196" s="81"/>
      <c r="F196" s="81"/>
      <c r="G196" s="81"/>
      <c r="H196" s="81"/>
      <c r="I196" s="81"/>
      <c r="J196" s="81"/>
      <c r="K196" s="81"/>
      <c r="L196" s="81"/>
    </row>
    <row r="197" spans="1:83" ht="15" x14ac:dyDescent="0.2">
      <c r="A197" s="38"/>
      <c r="B197" s="41">
        <v>1</v>
      </c>
      <c r="C197" s="38" t="s">
        <v>499</v>
      </c>
      <c r="D197" s="40" t="s">
        <v>326</v>
      </c>
      <c r="E197" s="45"/>
      <c r="F197" s="41"/>
      <c r="G197" s="45">
        <f>Source!U306</f>
        <v>5.8140000000000001</v>
      </c>
      <c r="H197" s="41"/>
      <c r="I197" s="41"/>
      <c r="J197" s="41"/>
      <c r="K197" s="41"/>
      <c r="L197" s="46">
        <f>SUM(L198:L199)-SUMIF(CE198:CE199, 1, L198:L199)</f>
        <v>2905.26</v>
      </c>
    </row>
    <row r="198" spans="1:83" ht="14.25" x14ac:dyDescent="0.2">
      <c r="A198" s="39"/>
      <c r="B198" s="39" t="s">
        <v>334</v>
      </c>
      <c r="C198" s="39" t="s">
        <v>335</v>
      </c>
      <c r="D198" s="40" t="s">
        <v>333</v>
      </c>
      <c r="E198" s="41">
        <v>3.23</v>
      </c>
      <c r="F198" s="41">
        <f>ROUND(0.3,7)</f>
        <v>0.3</v>
      </c>
      <c r="G198" s="41">
        <f>SmtRes!CX120</f>
        <v>2.907</v>
      </c>
      <c r="H198" s="43"/>
      <c r="I198" s="42"/>
      <c r="J198" s="43">
        <f>SmtRes!CZ120</f>
        <v>435.64</v>
      </c>
      <c r="K198" s="42"/>
      <c r="L198" s="43">
        <f>SmtRes!DI120</f>
        <v>1266.4100000000001</v>
      </c>
    </row>
    <row r="199" spans="1:83" ht="14.25" x14ac:dyDescent="0.2">
      <c r="A199" s="39"/>
      <c r="B199" s="39" t="s">
        <v>409</v>
      </c>
      <c r="C199" s="39" t="s">
        <v>410</v>
      </c>
      <c r="D199" s="40" t="s">
        <v>333</v>
      </c>
      <c r="E199" s="41">
        <v>3.23</v>
      </c>
      <c r="F199" s="41">
        <f>ROUND(0.3,7)</f>
        <v>0.3</v>
      </c>
      <c r="G199" s="41">
        <f>SmtRes!CX121</f>
        <v>2.907</v>
      </c>
      <c r="H199" s="43"/>
      <c r="I199" s="42"/>
      <c r="J199" s="43">
        <f>SmtRes!CZ121</f>
        <v>563.76</v>
      </c>
      <c r="K199" s="42"/>
      <c r="L199" s="43">
        <f>SmtRes!DI121</f>
        <v>1638.85</v>
      </c>
    </row>
    <row r="200" spans="1:83" ht="15" x14ac:dyDescent="0.2">
      <c r="A200" s="38"/>
      <c r="B200" s="41">
        <v>2</v>
      </c>
      <c r="C200" s="38" t="s">
        <v>514</v>
      </c>
      <c r="D200" s="40"/>
      <c r="E200" s="45"/>
      <c r="F200" s="41"/>
      <c r="G200" s="45"/>
      <c r="H200" s="41"/>
      <c r="I200" s="41"/>
      <c r="J200" s="41"/>
      <c r="K200" s="41"/>
      <c r="L200" s="46">
        <f>SUM(L201:L203)-SUMIF(CE201:CE203, 1, L201:L203)</f>
        <v>207.95</v>
      </c>
    </row>
    <row r="201" spans="1:83" ht="15" x14ac:dyDescent="0.2">
      <c r="A201" s="38"/>
      <c r="B201" s="41"/>
      <c r="C201" s="38" t="s">
        <v>516</v>
      </c>
      <c r="D201" s="40" t="s">
        <v>326</v>
      </c>
      <c r="E201" s="45"/>
      <c r="F201" s="41"/>
      <c r="G201" s="45">
        <f>Source!V306</f>
        <v>0.441</v>
      </c>
      <c r="H201" s="41"/>
      <c r="I201" s="41"/>
      <c r="J201" s="41"/>
      <c r="K201" s="41"/>
      <c r="L201" s="46">
        <f>SUMIF(CE202:CE203, 1, L202:L203)</f>
        <v>216.33</v>
      </c>
      <c r="CE201">
        <v>1</v>
      </c>
    </row>
    <row r="202" spans="1:83" ht="14.25" x14ac:dyDescent="0.2">
      <c r="A202" s="39"/>
      <c r="B202" s="39" t="s">
        <v>436</v>
      </c>
      <c r="C202" s="39" t="s">
        <v>438</v>
      </c>
      <c r="D202" s="40" t="s">
        <v>341</v>
      </c>
      <c r="E202" s="41">
        <v>0.49</v>
      </c>
      <c r="F202" s="41">
        <f>ROUND(0.3,7)</f>
        <v>0.3</v>
      </c>
      <c r="G202" s="41">
        <f>SmtRes!CX123</f>
        <v>0.441</v>
      </c>
      <c r="H202" s="43">
        <f>SmtRes!CZ123</f>
        <v>346.73</v>
      </c>
      <c r="I202" s="42">
        <f>SmtRes!AJ123</f>
        <v>1.36</v>
      </c>
      <c r="J202" s="43">
        <f>ROUND(H202*I202, 2)</f>
        <v>471.55</v>
      </c>
      <c r="K202" s="42"/>
      <c r="L202" s="43">
        <f>SmtRes!DG123</f>
        <v>207.95</v>
      </c>
    </row>
    <row r="203" spans="1:83" ht="14.25" x14ac:dyDescent="0.2">
      <c r="A203" s="39"/>
      <c r="B203" s="39" t="s">
        <v>342</v>
      </c>
      <c r="C203" s="39" t="s">
        <v>515</v>
      </c>
      <c r="D203" s="40" t="s">
        <v>326</v>
      </c>
      <c r="E203" s="41">
        <f>SmtRes!DO123*SmtRes!AT123</f>
        <v>0.49</v>
      </c>
      <c r="F203" s="41">
        <f>ROUND(0.3,7)</f>
        <v>0.3</v>
      </c>
      <c r="G203" s="41">
        <f>SmtRes!DO123*SmtRes!CX123</f>
        <v>0.441</v>
      </c>
      <c r="H203" s="43"/>
      <c r="I203" s="42"/>
      <c r="J203" s="43">
        <f>ROUND(SmtRes!AG123/SmtRes!DO123, 2)</f>
        <v>490.55</v>
      </c>
      <c r="K203" s="42"/>
      <c r="L203" s="43">
        <f>SmtRes!DH123</f>
        <v>216.33</v>
      </c>
      <c r="CE203">
        <v>1</v>
      </c>
    </row>
    <row r="204" spans="1:83" ht="15" x14ac:dyDescent="0.2">
      <c r="A204" s="38"/>
      <c r="B204" s="41">
        <v>4</v>
      </c>
      <c r="C204" s="38" t="s">
        <v>509</v>
      </c>
      <c r="D204" s="40"/>
      <c r="E204" s="45"/>
      <c r="F204" s="41"/>
      <c r="G204" s="45"/>
      <c r="H204" s="41"/>
      <c r="I204" s="41"/>
      <c r="J204" s="41"/>
      <c r="K204" s="41"/>
      <c r="L204" s="46">
        <f>SUM(L205:L205)-SUMIF(CE205:CE205, 1, L205:L205)</f>
        <v>0</v>
      </c>
    </row>
    <row r="205" spans="1:83" ht="14.25" x14ac:dyDescent="0.2">
      <c r="A205" s="39"/>
      <c r="B205" s="39" t="s">
        <v>439</v>
      </c>
      <c r="C205" s="47" t="s">
        <v>441</v>
      </c>
      <c r="D205" s="48" t="s">
        <v>63</v>
      </c>
      <c r="E205" s="49">
        <v>4.423</v>
      </c>
      <c r="F205" s="49">
        <f>ROUND(0,7)</f>
        <v>0</v>
      </c>
      <c r="G205" s="49">
        <f>SmtRes!CX124</f>
        <v>0</v>
      </c>
      <c r="H205" s="50">
        <f>SmtRes!CZ124</f>
        <v>41.38</v>
      </c>
      <c r="I205" s="51">
        <f>SmtRes!AI124</f>
        <v>1.21</v>
      </c>
      <c r="J205" s="50">
        <f>ROUND(H205*I205, 2)</f>
        <v>50.07</v>
      </c>
      <c r="K205" s="51"/>
      <c r="L205" s="50">
        <f>SmtRes!DF124</f>
        <v>0</v>
      </c>
    </row>
    <row r="206" spans="1:83" ht="15" x14ac:dyDescent="0.2">
      <c r="A206" s="39"/>
      <c r="B206" s="39"/>
      <c r="C206" s="53" t="s">
        <v>500</v>
      </c>
      <c r="D206" s="40"/>
      <c r="E206" s="41"/>
      <c r="F206" s="41"/>
      <c r="G206" s="41"/>
      <c r="H206" s="43"/>
      <c r="I206" s="42"/>
      <c r="J206" s="43"/>
      <c r="K206" s="42"/>
      <c r="L206" s="43">
        <f>L197+L200+L201+L204</f>
        <v>3329.54</v>
      </c>
    </row>
    <row r="207" spans="1:83" ht="14.25" x14ac:dyDescent="0.2">
      <c r="A207" s="39"/>
      <c r="B207" s="39"/>
      <c r="C207" s="39" t="s">
        <v>501</v>
      </c>
      <c r="D207" s="40"/>
      <c r="E207" s="41"/>
      <c r="F207" s="41"/>
      <c r="G207" s="41"/>
      <c r="H207" s="43"/>
      <c r="I207" s="42"/>
      <c r="J207" s="43"/>
      <c r="K207" s="42"/>
      <c r="L207" s="43">
        <f>SUM(AR195:AR210)+SUM(AS195:AS210)+SUM(AT195:AT210)+SUM(AU195:AU210)+SUM(AV195:AV210)</f>
        <v>3121.59</v>
      </c>
    </row>
    <row r="208" spans="1:83" ht="28.5" x14ac:dyDescent="0.2">
      <c r="A208" s="39"/>
      <c r="B208" s="39" t="s">
        <v>132</v>
      </c>
      <c r="C208" s="39" t="s">
        <v>549</v>
      </c>
      <c r="D208" s="40" t="s">
        <v>380</v>
      </c>
      <c r="E208" s="41">
        <f>Source!BZ306</f>
        <v>97</v>
      </c>
      <c r="F208" s="41"/>
      <c r="G208" s="41">
        <f>Source!AT306</f>
        <v>97</v>
      </c>
      <c r="H208" s="43"/>
      <c r="I208" s="42"/>
      <c r="J208" s="43"/>
      <c r="K208" s="42"/>
      <c r="L208" s="43">
        <f>SUM(AZ195:AZ210)</f>
        <v>3027.94</v>
      </c>
    </row>
    <row r="209" spans="1:82" ht="28.5" x14ac:dyDescent="0.2">
      <c r="A209" s="47"/>
      <c r="B209" s="47" t="s">
        <v>133</v>
      </c>
      <c r="C209" s="47" t="s">
        <v>550</v>
      </c>
      <c r="D209" s="48" t="s">
        <v>380</v>
      </c>
      <c r="E209" s="49">
        <f>Source!CA306</f>
        <v>51</v>
      </c>
      <c r="F209" s="49"/>
      <c r="G209" s="49">
        <f>Source!AU306</f>
        <v>51</v>
      </c>
      <c r="H209" s="50"/>
      <c r="I209" s="51"/>
      <c r="J209" s="50"/>
      <c r="K209" s="51"/>
      <c r="L209" s="50">
        <f>SUM(BA195:BA210)</f>
        <v>1592.01</v>
      </c>
    </row>
    <row r="210" spans="1:82" ht="15" x14ac:dyDescent="0.2">
      <c r="C210" s="78" t="s">
        <v>504</v>
      </c>
      <c r="D210" s="78"/>
      <c r="E210" s="78"/>
      <c r="F210" s="78"/>
      <c r="G210" s="78"/>
      <c r="H210" s="78"/>
      <c r="I210" s="79">
        <f>K210/E195</f>
        <v>2649.83</v>
      </c>
      <c r="J210" s="79"/>
      <c r="K210" s="79">
        <f>L197+L200+L204+L208+L209+L201</f>
        <v>7949.49</v>
      </c>
      <c r="L210" s="79"/>
      <c r="AD210">
        <f>ROUND((Source!AT306/100)*((ROUND(SUMIF(SmtRes!AQ120:'SmtRes'!AQ125,"=1",SmtRes!AD120:'SmtRes'!AD125)*Source!I306, 2)+ROUND(SUMIF(SmtRes!AQ120:'SmtRes'!AQ125,"=1",SmtRes!AC120:'SmtRes'!AC125)*Source!I306, 2))), 2)</f>
        <v>4335.75</v>
      </c>
      <c r="AE210">
        <f>ROUND((Source!AU306/100)*((ROUND(SUMIF(SmtRes!AQ120:'SmtRes'!AQ125,"=1",SmtRes!AD120:'SmtRes'!AD125)*Source!I306, 2)+ROUND(SUMIF(SmtRes!AQ120:'SmtRes'!AQ125,"=1",SmtRes!AC120:'SmtRes'!AC125)*Source!I306, 2))), 2)</f>
        <v>2279.62</v>
      </c>
      <c r="AN210" s="52">
        <f>L197+L200+L204+L208+L209+L201</f>
        <v>7949.49</v>
      </c>
      <c r="AO210" s="52">
        <f>L200</f>
        <v>207.95</v>
      </c>
      <c r="AQ210" t="s">
        <v>505</v>
      </c>
      <c r="AR210" s="52">
        <f>L197</f>
        <v>2905.26</v>
      </c>
      <c r="AT210" s="52">
        <f>L201</f>
        <v>216.33</v>
      </c>
      <c r="AV210" t="s">
        <v>505</v>
      </c>
      <c r="AW210" s="52">
        <f>L204</f>
        <v>0</v>
      </c>
      <c r="AZ210">
        <f>Source!X306</f>
        <v>3027.94</v>
      </c>
      <c r="BA210">
        <f>Source!Y306</f>
        <v>1592.01</v>
      </c>
      <c r="CD210">
        <v>2</v>
      </c>
    </row>
    <row r="211" spans="1:82" ht="57" x14ac:dyDescent="0.2">
      <c r="A211" s="37" t="s">
        <v>143</v>
      </c>
      <c r="B211" s="39" t="s">
        <v>553</v>
      </c>
      <c r="C211" s="39" t="str">
        <f>Source!G307</f>
        <v>Муфта соединительная термоусаживаемая для трехжильного кабеля с изоляцией из сшитого полиэтилена, небронированного, напряжением до 10 кВ, сечением жилы: свыше 120 до 240 мм2</v>
      </c>
      <c r="D211" s="40" t="str">
        <f>Source!H307</f>
        <v>ШТ</v>
      </c>
      <c r="E211" s="41">
        <f>Source!K307</f>
        <v>2</v>
      </c>
      <c r="F211" s="41"/>
      <c r="G211" s="41">
        <f>Source!I307</f>
        <v>2</v>
      </c>
      <c r="H211" s="43"/>
      <c r="I211" s="42"/>
      <c r="J211" s="43"/>
      <c r="K211" s="42"/>
      <c r="L211" s="43"/>
    </row>
    <row r="212" spans="1:82" ht="25.5" x14ac:dyDescent="0.2">
      <c r="B212" s="44" t="s">
        <v>450</v>
      </c>
      <c r="C212" s="81" t="s">
        <v>546</v>
      </c>
      <c r="D212" s="81"/>
      <c r="E212" s="81"/>
      <c r="F212" s="81"/>
      <c r="G212" s="81"/>
      <c r="H212" s="81"/>
      <c r="I212" s="81"/>
      <c r="J212" s="81"/>
      <c r="K212" s="81"/>
      <c r="L212" s="81"/>
    </row>
    <row r="213" spans="1:82" ht="15" x14ac:dyDescent="0.2">
      <c r="A213" s="38"/>
      <c r="B213" s="41">
        <v>1</v>
      </c>
      <c r="C213" s="38" t="s">
        <v>499</v>
      </c>
      <c r="D213" s="40" t="s">
        <v>326</v>
      </c>
      <c r="E213" s="45"/>
      <c r="F213" s="41"/>
      <c r="G213" s="45">
        <f>Source!U307</f>
        <v>2.544</v>
      </c>
      <c r="H213" s="41"/>
      <c r="I213" s="41"/>
      <c r="J213" s="41"/>
      <c r="K213" s="41"/>
      <c r="L213" s="46">
        <f>SUM(L214:L214)-SUMIF(CE214:CE214, 1, L214:L214)</f>
        <v>1434.21</v>
      </c>
    </row>
    <row r="214" spans="1:82" ht="14.25" x14ac:dyDescent="0.2">
      <c r="A214" s="39"/>
      <c r="B214" s="39" t="s">
        <v>409</v>
      </c>
      <c r="C214" s="39" t="s">
        <v>410</v>
      </c>
      <c r="D214" s="40" t="s">
        <v>333</v>
      </c>
      <c r="E214" s="41">
        <v>4.24</v>
      </c>
      <c r="F214" s="41">
        <f>ROUND(0.3,7)</f>
        <v>0.3</v>
      </c>
      <c r="G214" s="41">
        <f>SmtRes!CX126</f>
        <v>2.544</v>
      </c>
      <c r="H214" s="43"/>
      <c r="I214" s="42"/>
      <c r="J214" s="43">
        <f>SmtRes!CZ126</f>
        <v>563.76</v>
      </c>
      <c r="K214" s="42"/>
      <c r="L214" s="43">
        <f>SmtRes!DI126</f>
        <v>1434.21</v>
      </c>
    </row>
    <row r="215" spans="1:82" ht="15" x14ac:dyDescent="0.2">
      <c r="A215" s="38"/>
      <c r="B215" s="41">
        <v>4</v>
      </c>
      <c r="C215" s="38" t="s">
        <v>509</v>
      </c>
      <c r="D215" s="40"/>
      <c r="E215" s="45"/>
      <c r="F215" s="41"/>
      <c r="G215" s="45"/>
      <c r="H215" s="41"/>
      <c r="I215" s="41"/>
      <c r="J215" s="41"/>
      <c r="K215" s="41"/>
      <c r="L215" s="46">
        <f>SUM(L216:L216)-SUMIF(CE216:CE216, 1, L216:L216)</f>
        <v>0</v>
      </c>
    </row>
    <row r="216" spans="1:82" ht="14.25" x14ac:dyDescent="0.2">
      <c r="A216" s="39"/>
      <c r="B216" s="39" t="s">
        <v>439</v>
      </c>
      <c r="C216" s="47" t="s">
        <v>441</v>
      </c>
      <c r="D216" s="48" t="s">
        <v>63</v>
      </c>
      <c r="E216" s="49">
        <v>1.1000000000000001</v>
      </c>
      <c r="F216" s="49">
        <f>ROUND(0,7)</f>
        <v>0</v>
      </c>
      <c r="G216" s="49">
        <f>SmtRes!CX127</f>
        <v>0</v>
      </c>
      <c r="H216" s="50">
        <f>SmtRes!CZ127</f>
        <v>41.38</v>
      </c>
      <c r="I216" s="51">
        <f>SmtRes!AI127</f>
        <v>1.21</v>
      </c>
      <c r="J216" s="50">
        <f>ROUND(H216*I216, 2)</f>
        <v>50.07</v>
      </c>
      <c r="K216" s="51"/>
      <c r="L216" s="50">
        <f>SmtRes!DF127</f>
        <v>0</v>
      </c>
    </row>
    <row r="217" spans="1:82" ht="15" x14ac:dyDescent="0.2">
      <c r="A217" s="39"/>
      <c r="B217" s="39"/>
      <c r="C217" s="53" t="s">
        <v>500</v>
      </c>
      <c r="D217" s="40"/>
      <c r="E217" s="41"/>
      <c r="F217" s="41"/>
      <c r="G217" s="41"/>
      <c r="H217" s="43"/>
      <c r="I217" s="42"/>
      <c r="J217" s="43"/>
      <c r="K217" s="42"/>
      <c r="L217" s="43">
        <f>L213+L215</f>
        <v>1434.21</v>
      </c>
    </row>
    <row r="218" spans="1:82" ht="14.25" x14ac:dyDescent="0.2">
      <c r="A218" s="39"/>
      <c r="B218" s="39"/>
      <c r="C218" s="39" t="s">
        <v>501</v>
      </c>
      <c r="D218" s="40"/>
      <c r="E218" s="41"/>
      <c r="F218" s="41"/>
      <c r="G218" s="41"/>
      <c r="H218" s="43"/>
      <c r="I218" s="42"/>
      <c r="J218" s="43"/>
      <c r="K218" s="42"/>
      <c r="L218" s="43">
        <f>SUM(AR211:AR221)+SUM(AS211:AS221)+SUM(AT211:AT221)+SUM(AU211:AU221)+SUM(AV211:AV221)</f>
        <v>1434.21</v>
      </c>
    </row>
    <row r="219" spans="1:82" ht="28.5" x14ac:dyDescent="0.2">
      <c r="A219" s="39"/>
      <c r="B219" s="39" t="s">
        <v>132</v>
      </c>
      <c r="C219" s="39" t="s">
        <v>549</v>
      </c>
      <c r="D219" s="40" t="s">
        <v>380</v>
      </c>
      <c r="E219" s="41">
        <f>Source!BZ307</f>
        <v>97</v>
      </c>
      <c r="F219" s="41"/>
      <c r="G219" s="41">
        <f>Source!AT307</f>
        <v>97</v>
      </c>
      <c r="H219" s="43"/>
      <c r="I219" s="42"/>
      <c r="J219" s="43"/>
      <c r="K219" s="42"/>
      <c r="L219" s="43">
        <f>SUM(AZ211:AZ221)</f>
        <v>1391.18</v>
      </c>
    </row>
    <row r="220" spans="1:82" ht="28.5" x14ac:dyDescent="0.2">
      <c r="A220" s="47"/>
      <c r="B220" s="47" t="s">
        <v>133</v>
      </c>
      <c r="C220" s="47" t="s">
        <v>550</v>
      </c>
      <c r="D220" s="48" t="s">
        <v>380</v>
      </c>
      <c r="E220" s="49">
        <f>Source!CA307</f>
        <v>51</v>
      </c>
      <c r="F220" s="49"/>
      <c r="G220" s="49">
        <f>Source!AU307</f>
        <v>51</v>
      </c>
      <c r="H220" s="50"/>
      <c r="I220" s="51"/>
      <c r="J220" s="50"/>
      <c r="K220" s="51"/>
      <c r="L220" s="50">
        <f>SUM(BA211:BA221)</f>
        <v>731.45</v>
      </c>
    </row>
    <row r="221" spans="1:82" ht="15" x14ac:dyDescent="0.2">
      <c r="C221" s="78" t="s">
        <v>504</v>
      </c>
      <c r="D221" s="78"/>
      <c r="E221" s="78"/>
      <c r="F221" s="78"/>
      <c r="G221" s="78"/>
      <c r="H221" s="78"/>
      <c r="I221" s="79">
        <f>K221/E211</f>
        <v>1778.42</v>
      </c>
      <c r="J221" s="79"/>
      <c r="K221" s="79">
        <f>L213+L215+L219+L220</f>
        <v>3556.84</v>
      </c>
      <c r="L221" s="79"/>
      <c r="AD221">
        <f>ROUND((Source!AT307/100)*((ROUND(SUMIF(SmtRes!AQ126:'SmtRes'!AQ128,"=1",SmtRes!AD126:'SmtRes'!AD128)*Source!I307, 2)+ROUND(SUMIF(SmtRes!AQ126:'SmtRes'!AQ128,"=1",SmtRes!AC126:'SmtRes'!AC128)*Source!I307, 2))), 2)</f>
        <v>1093.69</v>
      </c>
      <c r="AE221">
        <f>ROUND((Source!AU307/100)*((ROUND(SUMIF(SmtRes!AQ126:'SmtRes'!AQ128,"=1",SmtRes!AD126:'SmtRes'!AD128)*Source!I307, 2)+ROUND(SUMIF(SmtRes!AQ126:'SmtRes'!AQ128,"=1",SmtRes!AC126:'SmtRes'!AC128)*Source!I307, 2))), 2)</f>
        <v>575.04</v>
      </c>
      <c r="AN221" s="52">
        <f>L213+L215+L219+L220</f>
        <v>3556.84</v>
      </c>
      <c r="AO221">
        <f>0</f>
        <v>0</v>
      </c>
      <c r="AQ221" t="s">
        <v>505</v>
      </c>
      <c r="AR221" s="52">
        <f>L213</f>
        <v>1434.21</v>
      </c>
      <c r="AT221">
        <f>0</f>
        <v>0</v>
      </c>
      <c r="AV221" t="s">
        <v>505</v>
      </c>
      <c r="AW221" s="52">
        <f>L215</f>
        <v>0</v>
      </c>
      <c r="AZ221">
        <f>Source!X307</f>
        <v>1391.18</v>
      </c>
      <c r="BA221">
        <f>Source!Y307</f>
        <v>731.45</v>
      </c>
      <c r="CD221">
        <v>2</v>
      </c>
    </row>
    <row r="223" spans="1:82" ht="15" x14ac:dyDescent="0.2">
      <c r="A223" s="60"/>
      <c r="B223" s="61"/>
      <c r="C223" s="75" t="s">
        <v>518</v>
      </c>
      <c r="D223" s="75"/>
      <c r="E223" s="75"/>
      <c r="F223" s="75"/>
      <c r="G223" s="75"/>
      <c r="H223" s="75"/>
      <c r="I223" s="46"/>
      <c r="J223" s="60"/>
      <c r="K223" s="62"/>
      <c r="L223" s="46">
        <f>L225+L226+L232+L236</f>
        <v>26981.57</v>
      </c>
    </row>
    <row r="224" spans="1:82" ht="14.25" x14ac:dyDescent="0.2">
      <c r="A224" s="54"/>
      <c r="B224" s="59"/>
      <c r="C224" s="76" t="s">
        <v>519</v>
      </c>
      <c r="D224" s="73"/>
      <c r="E224" s="73"/>
      <c r="F224" s="73"/>
      <c r="G224" s="73"/>
      <c r="H224" s="73"/>
      <c r="I224" s="43"/>
      <c r="J224" s="54"/>
      <c r="K224" s="41"/>
      <c r="L224" s="43"/>
    </row>
    <row r="225" spans="1:12" ht="14.25" x14ac:dyDescent="0.2">
      <c r="A225" s="54"/>
      <c r="B225" s="59"/>
      <c r="C225" s="73" t="s">
        <v>520</v>
      </c>
      <c r="D225" s="73"/>
      <c r="E225" s="73"/>
      <c r="F225" s="73"/>
      <c r="G225" s="73"/>
      <c r="H225" s="73"/>
      <c r="I225" s="43"/>
      <c r="J225" s="54"/>
      <c r="K225" s="41"/>
      <c r="L225" s="43">
        <f>SUM(AR135:AR221)</f>
        <v>24598.54</v>
      </c>
    </row>
    <row r="226" spans="1:12" ht="14.25" hidden="1" x14ac:dyDescent="0.2">
      <c r="A226" s="54"/>
      <c r="B226" s="59"/>
      <c r="C226" s="73" t="s">
        <v>521</v>
      </c>
      <c r="D226" s="73"/>
      <c r="E226" s="73"/>
      <c r="F226" s="73"/>
      <c r="G226" s="73"/>
      <c r="H226" s="73"/>
      <c r="I226" s="43"/>
      <c r="J226" s="54"/>
      <c r="K226" s="41"/>
      <c r="L226" s="43">
        <f>L228+L231+L230</f>
        <v>2383.0300000000007</v>
      </c>
    </row>
    <row r="227" spans="1:12" ht="14.25" hidden="1" x14ac:dyDescent="0.2">
      <c r="A227" s="54"/>
      <c r="B227" s="59"/>
      <c r="C227" s="76" t="s">
        <v>522</v>
      </c>
      <c r="D227" s="73"/>
      <c r="E227" s="73"/>
      <c r="F227" s="73"/>
      <c r="G227" s="73"/>
      <c r="H227" s="73"/>
      <c r="I227" s="43"/>
      <c r="J227" s="54"/>
      <c r="K227" s="41"/>
      <c r="L227" s="43"/>
    </row>
    <row r="228" spans="1:12" ht="14.25" x14ac:dyDescent="0.2">
      <c r="A228" s="54"/>
      <c r="B228" s="59"/>
      <c r="C228" s="73" t="s">
        <v>521</v>
      </c>
      <c r="D228" s="73"/>
      <c r="E228" s="73"/>
      <c r="F228" s="73"/>
      <c r="G228" s="73"/>
      <c r="H228" s="73"/>
      <c r="I228" s="43"/>
      <c r="J228" s="54"/>
      <c r="K228" s="41"/>
      <c r="L228" s="43">
        <f>SUM(AO135:AO221)</f>
        <v>1537.6700000000003</v>
      </c>
    </row>
    <row r="229" spans="1:12" ht="14.25" hidden="1" x14ac:dyDescent="0.2">
      <c r="A229" s="54"/>
      <c r="B229" s="59"/>
      <c r="C229" s="76" t="s">
        <v>523</v>
      </c>
      <c r="D229" s="73"/>
      <c r="E229" s="73"/>
      <c r="F229" s="73"/>
      <c r="G229" s="73"/>
      <c r="H229" s="73"/>
      <c r="I229" s="43"/>
      <c r="J229" s="54"/>
      <c r="K229" s="41"/>
      <c r="L229" s="43"/>
    </row>
    <row r="230" spans="1:12" ht="14.25" x14ac:dyDescent="0.2">
      <c r="A230" s="54"/>
      <c r="B230" s="59"/>
      <c r="C230" s="73" t="s">
        <v>543</v>
      </c>
      <c r="D230" s="73"/>
      <c r="E230" s="73"/>
      <c r="F230" s="73"/>
      <c r="G230" s="73"/>
      <c r="H230" s="73"/>
      <c r="I230" s="43"/>
      <c r="J230" s="54"/>
      <c r="K230" s="41"/>
      <c r="L230" s="43">
        <f>SUM(AT135:AT221)</f>
        <v>845.36000000000013</v>
      </c>
    </row>
    <row r="231" spans="1:12" ht="14.25" hidden="1" x14ac:dyDescent="0.2">
      <c r="A231" s="54"/>
      <c r="B231" s="59"/>
      <c r="C231" s="73" t="s">
        <v>524</v>
      </c>
      <c r="D231" s="73"/>
      <c r="E231" s="73"/>
      <c r="F231" s="73"/>
      <c r="G231" s="73"/>
      <c r="H231" s="73"/>
      <c r="I231" s="43"/>
      <c r="J231" s="54"/>
      <c r="K231" s="41"/>
      <c r="L231" s="43">
        <f>SUM(AV135:AV221)</f>
        <v>0</v>
      </c>
    </row>
    <row r="232" spans="1:12" ht="14.25" hidden="1" x14ac:dyDescent="0.2">
      <c r="A232" s="54"/>
      <c r="B232" s="59"/>
      <c r="C232" s="73" t="s">
        <v>525</v>
      </c>
      <c r="D232" s="73"/>
      <c r="E232" s="73"/>
      <c r="F232" s="73"/>
      <c r="G232" s="73"/>
      <c r="H232" s="73"/>
      <c r="I232" s="43"/>
      <c r="J232" s="54"/>
      <c r="K232" s="41"/>
      <c r="L232" s="43">
        <f>L234+L235</f>
        <v>0</v>
      </c>
    </row>
    <row r="233" spans="1:12" ht="14.25" hidden="1" x14ac:dyDescent="0.2">
      <c r="A233" s="54"/>
      <c r="B233" s="59"/>
      <c r="C233" s="76" t="s">
        <v>522</v>
      </c>
      <c r="D233" s="73"/>
      <c r="E233" s="73"/>
      <c r="F233" s="73"/>
      <c r="G233" s="73"/>
      <c r="H233" s="73"/>
      <c r="I233" s="43"/>
      <c r="J233" s="54"/>
      <c r="K233" s="41"/>
      <c r="L233" s="43"/>
    </row>
    <row r="234" spans="1:12" ht="14.25" hidden="1" x14ac:dyDescent="0.2">
      <c r="A234" s="54"/>
      <c r="B234" s="59"/>
      <c r="C234" s="73" t="s">
        <v>526</v>
      </c>
      <c r="D234" s="73"/>
      <c r="E234" s="73"/>
      <c r="F234" s="73"/>
      <c r="G234" s="73"/>
      <c r="H234" s="73"/>
      <c r="I234" s="43"/>
      <c r="J234" s="54"/>
      <c r="K234" s="41"/>
      <c r="L234" s="43">
        <f>SUM(AW135:AW221)-SUM(BK135:BK221)</f>
        <v>0</v>
      </c>
    </row>
    <row r="235" spans="1:12" ht="14.25" hidden="1" x14ac:dyDescent="0.2">
      <c r="A235" s="54"/>
      <c r="B235" s="59"/>
      <c r="C235" s="73" t="s">
        <v>527</v>
      </c>
      <c r="D235" s="73"/>
      <c r="E235" s="73"/>
      <c r="F235" s="73"/>
      <c r="G235" s="73"/>
      <c r="H235" s="73"/>
      <c r="I235" s="43"/>
      <c r="J235" s="54"/>
      <c r="K235" s="41"/>
      <c r="L235" s="43">
        <f>SUM(BC135:BC221)</f>
        <v>0</v>
      </c>
    </row>
    <row r="236" spans="1:12" ht="14.25" hidden="1" x14ac:dyDescent="0.2">
      <c r="A236" s="54"/>
      <c r="B236" s="59"/>
      <c r="C236" s="73" t="s">
        <v>528</v>
      </c>
      <c r="D236" s="73"/>
      <c r="E236" s="73"/>
      <c r="F236" s="73"/>
      <c r="G236" s="73"/>
      <c r="H236" s="73"/>
      <c r="I236" s="43"/>
      <c r="J236" s="54"/>
      <c r="K236" s="41"/>
      <c r="L236" s="43">
        <f>SUM(BB135:BB221)</f>
        <v>0</v>
      </c>
    </row>
    <row r="237" spans="1:12" ht="14.25" x14ac:dyDescent="0.2">
      <c r="A237" s="54"/>
      <c r="B237" s="59"/>
      <c r="C237" s="73" t="s">
        <v>529</v>
      </c>
      <c r="D237" s="73"/>
      <c r="E237" s="73"/>
      <c r="F237" s="73"/>
      <c r="G237" s="73"/>
      <c r="H237" s="73"/>
      <c r="I237" s="43"/>
      <c r="J237" s="54"/>
      <c r="K237" s="41"/>
      <c r="L237" s="43">
        <f>SUM(AR135:AR221)+SUM(AT135:AT221)+SUM(AV135:AV221)</f>
        <v>25443.9</v>
      </c>
    </row>
    <row r="238" spans="1:12" ht="14.25" x14ac:dyDescent="0.2">
      <c r="A238" s="54"/>
      <c r="B238" s="59"/>
      <c r="C238" s="73" t="s">
        <v>530</v>
      </c>
      <c r="D238" s="73"/>
      <c r="E238" s="73"/>
      <c r="F238" s="73"/>
      <c r="G238" s="73"/>
      <c r="H238" s="73"/>
      <c r="I238" s="43"/>
      <c r="J238" s="54"/>
      <c r="K238" s="41"/>
      <c r="L238" s="43">
        <f>SUM(AZ135:AZ221)</f>
        <v>24680.57</v>
      </c>
    </row>
    <row r="239" spans="1:12" ht="14.25" x14ac:dyDescent="0.2">
      <c r="A239" s="54"/>
      <c r="B239" s="59"/>
      <c r="C239" s="73" t="s">
        <v>531</v>
      </c>
      <c r="D239" s="73"/>
      <c r="E239" s="73"/>
      <c r="F239" s="73"/>
      <c r="G239" s="73"/>
      <c r="H239" s="73"/>
      <c r="I239" s="43"/>
      <c r="J239" s="54"/>
      <c r="K239" s="41"/>
      <c r="L239" s="43">
        <f>SUM(BA135:BA221)</f>
        <v>12976.390000000001</v>
      </c>
    </row>
    <row r="240" spans="1:12" ht="14.25" hidden="1" x14ac:dyDescent="0.2">
      <c r="A240" s="54"/>
      <c r="B240" s="59"/>
      <c r="C240" s="73" t="s">
        <v>532</v>
      </c>
      <c r="D240" s="73"/>
      <c r="E240" s="73"/>
      <c r="F240" s="73"/>
      <c r="G240" s="73"/>
      <c r="H240" s="73"/>
      <c r="I240" s="43"/>
      <c r="J240" s="54"/>
      <c r="K240" s="41"/>
      <c r="L240" s="43">
        <f>L242+L243</f>
        <v>0</v>
      </c>
    </row>
    <row r="241" spans="1:12" ht="14.25" hidden="1" x14ac:dyDescent="0.2">
      <c r="A241" s="54"/>
      <c r="B241" s="59"/>
      <c r="C241" s="76" t="s">
        <v>519</v>
      </c>
      <c r="D241" s="73"/>
      <c r="E241" s="73"/>
      <c r="F241" s="73"/>
      <c r="G241" s="73"/>
      <c r="H241" s="73"/>
      <c r="I241" s="43"/>
      <c r="J241" s="54"/>
      <c r="K241" s="41"/>
      <c r="L241" s="43"/>
    </row>
    <row r="242" spans="1:12" ht="14.25" hidden="1" x14ac:dyDescent="0.2">
      <c r="A242" s="54"/>
      <c r="B242" s="59"/>
      <c r="C242" s="73" t="s">
        <v>533</v>
      </c>
      <c r="D242" s="73"/>
      <c r="E242" s="73"/>
      <c r="F242" s="73"/>
      <c r="G242" s="73"/>
      <c r="H242" s="73"/>
      <c r="I242" s="43"/>
      <c r="J242" s="54"/>
      <c r="K242" s="41"/>
      <c r="L242" s="43">
        <f>SUM(BK135:BK221)</f>
        <v>0</v>
      </c>
    </row>
    <row r="243" spans="1:12" ht="14.25" hidden="1" x14ac:dyDescent="0.2">
      <c r="A243" s="54"/>
      <c r="B243" s="59"/>
      <c r="C243" s="73" t="s">
        <v>534</v>
      </c>
      <c r="D243" s="73"/>
      <c r="E243" s="73"/>
      <c r="F243" s="73"/>
      <c r="G243" s="73"/>
      <c r="H243" s="73"/>
      <c r="I243" s="43"/>
      <c r="J243" s="54"/>
      <c r="K243" s="41"/>
      <c r="L243" s="43">
        <f>SUM(BD135:BD221)</f>
        <v>0</v>
      </c>
    </row>
    <row r="244" spans="1:12" ht="14.25" hidden="1" x14ac:dyDescent="0.2">
      <c r="A244" s="54"/>
      <c r="B244" s="59"/>
      <c r="C244" s="73" t="s">
        <v>535</v>
      </c>
      <c r="D244" s="73"/>
      <c r="E244" s="73"/>
      <c r="F244" s="73"/>
      <c r="G244" s="73"/>
      <c r="H244" s="73"/>
      <c r="I244" s="43"/>
      <c r="J244" s="54"/>
      <c r="K244" s="41"/>
      <c r="L244" s="43"/>
    </row>
    <row r="245" spans="1:12" ht="14.25" hidden="1" x14ac:dyDescent="0.2">
      <c r="A245" s="54"/>
      <c r="B245" s="59"/>
      <c r="C245" s="73" t="s">
        <v>536</v>
      </c>
      <c r="D245" s="73"/>
      <c r="E245" s="73"/>
      <c r="F245" s="73"/>
      <c r="G245" s="73"/>
      <c r="H245" s="73"/>
      <c r="I245" s="43"/>
      <c r="J245" s="54"/>
      <c r="K245" s="41"/>
      <c r="L245" s="43">
        <f>SUM(BO135:BO221)</f>
        <v>0</v>
      </c>
    </row>
    <row r="246" spans="1:12" ht="15" x14ac:dyDescent="0.2">
      <c r="A246" s="60"/>
      <c r="B246" s="61"/>
      <c r="C246" s="75" t="s">
        <v>537</v>
      </c>
      <c r="D246" s="75"/>
      <c r="E246" s="75"/>
      <c r="F246" s="75"/>
      <c r="G246" s="75"/>
      <c r="H246" s="75"/>
      <c r="I246" s="46"/>
      <c r="J246" s="60"/>
      <c r="K246" s="62"/>
      <c r="L246" s="46">
        <f>L223+L238+L239+L240+L244+L245</f>
        <v>64638.53</v>
      </c>
    </row>
    <row r="247" spans="1:12" ht="14.25" x14ac:dyDescent="0.2">
      <c r="A247" s="54"/>
      <c r="B247" s="59"/>
      <c r="C247" s="76" t="s">
        <v>538</v>
      </c>
      <c r="D247" s="73"/>
      <c r="E247" s="73"/>
      <c r="F247" s="73"/>
      <c r="G247" s="73"/>
      <c r="H247" s="73"/>
      <c r="I247" s="43"/>
      <c r="J247" s="54"/>
      <c r="K247" s="41"/>
      <c r="L247" s="43"/>
    </row>
    <row r="248" spans="1:12" ht="14.25" hidden="1" x14ac:dyDescent="0.2">
      <c r="A248" s="54"/>
      <c r="B248" s="59"/>
      <c r="C248" s="73" t="s">
        <v>539</v>
      </c>
      <c r="D248" s="73"/>
      <c r="E248" s="73"/>
      <c r="F248" s="73"/>
      <c r="G248" s="73"/>
      <c r="H248" s="73"/>
      <c r="I248" s="43"/>
      <c r="J248" s="54"/>
      <c r="K248" s="41"/>
      <c r="L248" s="43">
        <f>SUM(AX135:AX221)</f>
        <v>0</v>
      </c>
    </row>
    <row r="249" spans="1:12" ht="14.25" hidden="1" x14ac:dyDescent="0.2">
      <c r="A249" s="54"/>
      <c r="B249" s="59"/>
      <c r="C249" s="73" t="s">
        <v>540</v>
      </c>
      <c r="D249" s="73"/>
      <c r="E249" s="73"/>
      <c r="F249" s="73"/>
      <c r="G249" s="73"/>
      <c r="H249" s="73"/>
      <c r="I249" s="43"/>
      <c r="J249" s="54"/>
      <c r="K249" s="41"/>
      <c r="L249" s="43">
        <f>SUM(AY135:AY221)</f>
        <v>0</v>
      </c>
    </row>
    <row r="250" spans="1:12" ht="14.25" x14ac:dyDescent="0.2">
      <c r="A250" s="54"/>
      <c r="B250" s="59"/>
      <c r="C250" s="73" t="s">
        <v>541</v>
      </c>
      <c r="D250" s="73"/>
      <c r="E250" s="73"/>
      <c r="F250" s="74"/>
      <c r="G250" s="45">
        <f>Source!F331</f>
        <v>49.948799999999999</v>
      </c>
      <c r="H250" s="54"/>
      <c r="I250" s="54"/>
      <c r="J250" s="54"/>
      <c r="K250" s="54"/>
      <c r="L250" s="54"/>
    </row>
    <row r="251" spans="1:12" ht="14.25" x14ac:dyDescent="0.2">
      <c r="A251" s="54"/>
      <c r="B251" s="59"/>
      <c r="C251" s="73" t="s">
        <v>542</v>
      </c>
      <c r="D251" s="73"/>
      <c r="E251" s="73"/>
      <c r="F251" s="74"/>
      <c r="G251" s="45">
        <f>Source!F332</f>
        <v>1.5543</v>
      </c>
      <c r="H251" s="54"/>
      <c r="I251" s="54"/>
      <c r="J251" s="54"/>
      <c r="K251" s="54"/>
      <c r="L251" s="54"/>
    </row>
    <row r="254" spans="1:12" ht="16.5" x14ac:dyDescent="0.2">
      <c r="A254" s="80" t="s">
        <v>554</v>
      </c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</row>
    <row r="255" spans="1:12" ht="28.5" x14ac:dyDescent="0.2">
      <c r="A255" s="37" t="s">
        <v>147</v>
      </c>
      <c r="B255" s="39" t="s">
        <v>555</v>
      </c>
      <c r="C255" s="39" t="str">
        <f>Source!G343</f>
        <v>Устройство постели при одном кабеле в траншее</v>
      </c>
      <c r="D255" s="40" t="str">
        <f>Source!H343</f>
        <v>100 м</v>
      </c>
      <c r="E255" s="41">
        <f>Source!K343</f>
        <v>4.05</v>
      </c>
      <c r="F255" s="41"/>
      <c r="G255" s="41">
        <f>Source!I343</f>
        <v>4.05</v>
      </c>
      <c r="H255" s="43"/>
      <c r="I255" s="42"/>
      <c r="J255" s="43"/>
      <c r="K255" s="42"/>
      <c r="L255" s="43"/>
    </row>
    <row r="256" spans="1:12" x14ac:dyDescent="0.2">
      <c r="C256" s="59" t="str">
        <f>"Объем: "&amp;Source!I343&amp;"=405/"&amp;"100"</f>
        <v>Объем: 4,05=405/100</v>
      </c>
    </row>
    <row r="257" spans="1:83" ht="15" x14ac:dyDescent="0.2">
      <c r="A257" s="38"/>
      <c r="B257" s="41">
        <v>1</v>
      </c>
      <c r="C257" s="38" t="s">
        <v>499</v>
      </c>
      <c r="D257" s="40" t="s">
        <v>326</v>
      </c>
      <c r="E257" s="45"/>
      <c r="F257" s="41"/>
      <c r="G257" s="45">
        <f>Source!U343</f>
        <v>21.465</v>
      </c>
      <c r="H257" s="41"/>
      <c r="I257" s="41"/>
      <c r="J257" s="41"/>
      <c r="K257" s="41"/>
      <c r="L257" s="46">
        <f>SUM(L258:L258)-SUMIF(CE258:CE258, 1, L258:L258)</f>
        <v>10293.76</v>
      </c>
    </row>
    <row r="258" spans="1:83" ht="14.25" x14ac:dyDescent="0.2">
      <c r="A258" s="39"/>
      <c r="B258" s="39" t="s">
        <v>346</v>
      </c>
      <c r="C258" s="39" t="s">
        <v>347</v>
      </c>
      <c r="D258" s="40" t="s">
        <v>326</v>
      </c>
      <c r="E258" s="41">
        <v>5.3</v>
      </c>
      <c r="F258" s="41"/>
      <c r="G258" s="41">
        <f>SmtRes!CX129</f>
        <v>21.465</v>
      </c>
      <c r="H258" s="43"/>
      <c r="I258" s="42"/>
      <c r="J258" s="43">
        <f>SmtRes!CZ129</f>
        <v>479.56</v>
      </c>
      <c r="K258" s="42"/>
      <c r="L258" s="43">
        <f>SmtRes!DI129</f>
        <v>10293.76</v>
      </c>
    </row>
    <row r="259" spans="1:83" ht="15" x14ac:dyDescent="0.2">
      <c r="A259" s="38"/>
      <c r="B259" s="41">
        <v>2</v>
      </c>
      <c r="C259" s="38" t="s">
        <v>514</v>
      </c>
      <c r="D259" s="40"/>
      <c r="E259" s="45"/>
      <c r="F259" s="41"/>
      <c r="G259" s="45"/>
      <c r="H259" s="41"/>
      <c r="I259" s="41"/>
      <c r="J259" s="41"/>
      <c r="K259" s="41"/>
      <c r="L259" s="46">
        <f>SUM(L260:L262)-SUMIF(CE260:CE262, 1, L260:L262)</f>
        <v>9133.9299999999967</v>
      </c>
    </row>
    <row r="260" spans="1:83" ht="15" x14ac:dyDescent="0.2">
      <c r="A260" s="38"/>
      <c r="B260" s="41"/>
      <c r="C260" s="38" t="s">
        <v>516</v>
      </c>
      <c r="D260" s="40" t="s">
        <v>326</v>
      </c>
      <c r="E260" s="45"/>
      <c r="F260" s="41"/>
      <c r="G260" s="45">
        <f>Source!V343</f>
        <v>15.795</v>
      </c>
      <c r="H260" s="41"/>
      <c r="I260" s="41"/>
      <c r="J260" s="41"/>
      <c r="K260" s="41"/>
      <c r="L260" s="46">
        <f>SUMIF(CE261:CE262, 1, L261:L262)</f>
        <v>7748.24</v>
      </c>
      <c r="CE260">
        <v>1</v>
      </c>
    </row>
    <row r="261" spans="1:83" ht="14.25" x14ac:dyDescent="0.2">
      <c r="A261" s="39"/>
      <c r="B261" s="39" t="s">
        <v>358</v>
      </c>
      <c r="C261" s="39" t="s">
        <v>360</v>
      </c>
      <c r="D261" s="40" t="s">
        <v>341</v>
      </c>
      <c r="E261" s="41">
        <v>3.9</v>
      </c>
      <c r="F261" s="41"/>
      <c r="G261" s="41">
        <f>SmtRes!CX131</f>
        <v>15.795</v>
      </c>
      <c r="H261" s="43">
        <f>SmtRes!CZ131</f>
        <v>477.92</v>
      </c>
      <c r="I261" s="42">
        <f>SmtRes!AJ131</f>
        <v>1.21</v>
      </c>
      <c r="J261" s="43">
        <f>ROUND(H261*I261, 2)</f>
        <v>578.28</v>
      </c>
      <c r="K261" s="42"/>
      <c r="L261" s="43">
        <f>SmtRes!DG131</f>
        <v>9133.93</v>
      </c>
    </row>
    <row r="262" spans="1:83" ht="14.25" x14ac:dyDescent="0.2">
      <c r="A262" s="39"/>
      <c r="B262" s="39" t="s">
        <v>342</v>
      </c>
      <c r="C262" s="47" t="s">
        <v>515</v>
      </c>
      <c r="D262" s="48" t="s">
        <v>326</v>
      </c>
      <c r="E262" s="49">
        <f>SmtRes!DO131*SmtRes!AT131</f>
        <v>3.9</v>
      </c>
      <c r="F262" s="49"/>
      <c r="G262" s="49">
        <f>SmtRes!DO131*SmtRes!CX131</f>
        <v>15.795</v>
      </c>
      <c r="H262" s="50"/>
      <c r="I262" s="51"/>
      <c r="J262" s="50">
        <f>ROUND(SmtRes!AG131/SmtRes!DO131, 2)</f>
        <v>490.55</v>
      </c>
      <c r="K262" s="51"/>
      <c r="L262" s="50">
        <f>SmtRes!DH131</f>
        <v>7748.24</v>
      </c>
      <c r="CE262">
        <v>1</v>
      </c>
    </row>
    <row r="263" spans="1:83" ht="15" x14ac:dyDescent="0.2">
      <c r="A263" s="39"/>
      <c r="B263" s="39"/>
      <c r="C263" s="53" t="s">
        <v>500</v>
      </c>
      <c r="D263" s="40"/>
      <c r="E263" s="41"/>
      <c r="F263" s="41"/>
      <c r="G263" s="41"/>
      <c r="H263" s="43"/>
      <c r="I263" s="42"/>
      <c r="J263" s="43"/>
      <c r="K263" s="42"/>
      <c r="L263" s="43">
        <f>L257+L259+L260</f>
        <v>27175.929999999993</v>
      </c>
    </row>
    <row r="264" spans="1:83" ht="14.25" x14ac:dyDescent="0.2">
      <c r="A264" s="39"/>
      <c r="B264" s="39"/>
      <c r="C264" s="39" t="s">
        <v>501</v>
      </c>
      <c r="D264" s="40"/>
      <c r="E264" s="41"/>
      <c r="F264" s="41"/>
      <c r="G264" s="41"/>
      <c r="H264" s="43"/>
      <c r="I264" s="42"/>
      <c r="J264" s="43"/>
      <c r="K264" s="42"/>
      <c r="L264" s="43">
        <f>SUM(AR255:AR267)+SUM(AS255:AS267)+SUM(AT255:AT267)+SUM(AU255:AU267)+SUM(AV255:AV267)</f>
        <v>18042</v>
      </c>
    </row>
    <row r="265" spans="1:83" ht="28.5" x14ac:dyDescent="0.2">
      <c r="A265" s="39"/>
      <c r="B265" s="39" t="s">
        <v>132</v>
      </c>
      <c r="C265" s="39" t="s">
        <v>549</v>
      </c>
      <c r="D265" s="40" t="s">
        <v>380</v>
      </c>
      <c r="E265" s="41">
        <f>Source!BZ343</f>
        <v>97</v>
      </c>
      <c r="F265" s="41"/>
      <c r="G265" s="41">
        <f>Source!AT343</f>
        <v>97</v>
      </c>
      <c r="H265" s="43"/>
      <c r="I265" s="42"/>
      <c r="J265" s="43"/>
      <c r="K265" s="42"/>
      <c r="L265" s="43">
        <f>SUM(AZ255:AZ267)</f>
        <v>17500.740000000002</v>
      </c>
    </row>
    <row r="266" spans="1:83" ht="28.5" x14ac:dyDescent="0.2">
      <c r="A266" s="47"/>
      <c r="B266" s="47" t="s">
        <v>133</v>
      </c>
      <c r="C266" s="47" t="s">
        <v>550</v>
      </c>
      <c r="D266" s="48" t="s">
        <v>380</v>
      </c>
      <c r="E266" s="49">
        <f>Source!CA343</f>
        <v>51</v>
      </c>
      <c r="F266" s="49"/>
      <c r="G266" s="49">
        <f>Source!AU343</f>
        <v>51</v>
      </c>
      <c r="H266" s="50"/>
      <c r="I266" s="51"/>
      <c r="J266" s="50"/>
      <c r="K266" s="51"/>
      <c r="L266" s="50">
        <f>SUM(BA255:BA267)</f>
        <v>9201.42</v>
      </c>
    </row>
    <row r="267" spans="1:83" ht="15" x14ac:dyDescent="0.2">
      <c r="C267" s="78" t="s">
        <v>504</v>
      </c>
      <c r="D267" s="78"/>
      <c r="E267" s="78"/>
      <c r="F267" s="78"/>
      <c r="G267" s="78"/>
      <c r="H267" s="78"/>
      <c r="I267" s="79">
        <f>K267/E255</f>
        <v>13303.232098765429</v>
      </c>
      <c r="J267" s="79"/>
      <c r="K267" s="79">
        <f>L257+L259+L265+L266+L260</f>
        <v>53878.089999999989</v>
      </c>
      <c r="L267" s="79"/>
      <c r="AD267">
        <f>ROUND((Source!AT343/100)*((ROUND(SUMIF(SmtRes!AQ129:'SmtRes'!AQ131,"=1",SmtRes!AD129:'SmtRes'!AD131)*Source!I343, 2)+ROUND(SUMIF(SmtRes!AQ129:'SmtRes'!AQ131,"=1",SmtRes!AC129:'SmtRes'!AC131)*Source!I343, 2))), 2)</f>
        <v>3811.08</v>
      </c>
      <c r="AE267">
        <f>ROUND((Source!AU343/100)*((ROUND(SUMIF(SmtRes!AQ129:'SmtRes'!AQ131,"=1",SmtRes!AD129:'SmtRes'!AD131)*Source!I343, 2)+ROUND(SUMIF(SmtRes!AQ129:'SmtRes'!AQ131,"=1",SmtRes!AC129:'SmtRes'!AC131)*Source!I343, 2))), 2)</f>
        <v>2003.76</v>
      </c>
      <c r="AN267" s="52">
        <f>L257+L259+L265+L266+L260</f>
        <v>53878.089999999989</v>
      </c>
      <c r="AO267" s="52">
        <f>L259</f>
        <v>9133.9299999999967</v>
      </c>
      <c r="AQ267" t="s">
        <v>505</v>
      </c>
      <c r="AR267" s="52">
        <f>L257</f>
        <v>10293.76</v>
      </c>
      <c r="AT267" s="52">
        <f>L260</f>
        <v>7748.24</v>
      </c>
      <c r="AV267" t="s">
        <v>505</v>
      </c>
      <c r="AW267">
        <f>0</f>
        <v>0</v>
      </c>
      <c r="AZ267">
        <f>Source!X343</f>
        <v>17500.740000000002</v>
      </c>
      <c r="BA267">
        <f>Source!Y343</f>
        <v>9201.42</v>
      </c>
      <c r="CD267">
        <v>2</v>
      </c>
    </row>
    <row r="268" spans="1:83" ht="42.75" x14ac:dyDescent="0.2">
      <c r="A268" s="37" t="s">
        <v>148</v>
      </c>
      <c r="B268" s="39" t="s">
        <v>545</v>
      </c>
      <c r="C268" s="39" t="str">
        <f>Source!G344</f>
        <v>Кабель до 35 кВ в готовых траншеях без покрытий, с изоляцией из сшитого полиэтилена укладка в треугольник</v>
      </c>
      <c r="D268" s="40" t="str">
        <f>Source!H344</f>
        <v>100 м</v>
      </c>
      <c r="E268" s="41">
        <f>Source!K344</f>
        <v>4.05</v>
      </c>
      <c r="F268" s="41"/>
      <c r="G268" s="41">
        <f>Source!I344</f>
        <v>4.05</v>
      </c>
      <c r="H268" s="43"/>
      <c r="I268" s="42"/>
      <c r="J268" s="43"/>
      <c r="K268" s="42"/>
      <c r="L268" s="43"/>
    </row>
    <row r="269" spans="1:83" x14ac:dyDescent="0.2">
      <c r="C269" s="59" t="str">
        <f>"Объем: "&amp;Source!I344&amp;"=405/"&amp;"100"</f>
        <v>Объем: 4,05=405/100</v>
      </c>
    </row>
    <row r="270" spans="1:83" ht="15" x14ac:dyDescent="0.2">
      <c r="A270" s="38"/>
      <c r="B270" s="41">
        <v>1</v>
      </c>
      <c r="C270" s="38" t="s">
        <v>499</v>
      </c>
      <c r="D270" s="40" t="s">
        <v>326</v>
      </c>
      <c r="E270" s="45"/>
      <c r="F270" s="41"/>
      <c r="G270" s="45">
        <f>Source!U344</f>
        <v>131.01749999999998</v>
      </c>
      <c r="H270" s="41"/>
      <c r="I270" s="41"/>
      <c r="J270" s="41"/>
      <c r="K270" s="41"/>
      <c r="L270" s="46">
        <f>SUM(L271:L275)-SUMIF(CE271:CE275, 1, L271:L275)</f>
        <v>64016.83</v>
      </c>
    </row>
    <row r="271" spans="1:83" ht="14.25" x14ac:dyDescent="0.2">
      <c r="A271" s="39"/>
      <c r="B271" s="39" t="s">
        <v>331</v>
      </c>
      <c r="C271" s="39" t="s">
        <v>332</v>
      </c>
      <c r="D271" s="40" t="s">
        <v>333</v>
      </c>
      <c r="E271" s="41">
        <v>2.78</v>
      </c>
      <c r="F271" s="41"/>
      <c r="G271" s="41">
        <f>SmtRes!CX132</f>
        <v>11.259</v>
      </c>
      <c r="H271" s="43"/>
      <c r="I271" s="42"/>
      <c r="J271" s="43">
        <f>SmtRes!CZ132</f>
        <v>399.03</v>
      </c>
      <c r="K271" s="42"/>
      <c r="L271" s="43">
        <f>SmtRes!DI132</f>
        <v>4492.68</v>
      </c>
    </row>
    <row r="272" spans="1:83" ht="14.25" x14ac:dyDescent="0.2">
      <c r="A272" s="39"/>
      <c r="B272" s="39" t="s">
        <v>334</v>
      </c>
      <c r="C272" s="39" t="s">
        <v>335</v>
      </c>
      <c r="D272" s="40" t="s">
        <v>333</v>
      </c>
      <c r="E272" s="41">
        <v>8.11</v>
      </c>
      <c r="F272" s="41"/>
      <c r="G272" s="41">
        <f>SmtRes!CX133</f>
        <v>32.845500000000001</v>
      </c>
      <c r="H272" s="43"/>
      <c r="I272" s="42"/>
      <c r="J272" s="43">
        <f>SmtRes!CZ133</f>
        <v>435.64</v>
      </c>
      <c r="K272" s="42"/>
      <c r="L272" s="43">
        <f>SmtRes!DI133</f>
        <v>14308.81</v>
      </c>
    </row>
    <row r="273" spans="1:83" ht="14.25" x14ac:dyDescent="0.2">
      <c r="A273" s="39"/>
      <c r="B273" s="39" t="s">
        <v>403</v>
      </c>
      <c r="C273" s="39" t="s">
        <v>404</v>
      </c>
      <c r="D273" s="40" t="s">
        <v>333</v>
      </c>
      <c r="E273" s="41">
        <v>13.98</v>
      </c>
      <c r="F273" s="41"/>
      <c r="G273" s="41">
        <f>SmtRes!CX134</f>
        <v>56.619</v>
      </c>
      <c r="H273" s="43"/>
      <c r="I273" s="42"/>
      <c r="J273" s="43">
        <f>SmtRes!CZ134</f>
        <v>490.55</v>
      </c>
      <c r="K273" s="42"/>
      <c r="L273" s="43">
        <f>SmtRes!DI134</f>
        <v>27774.45</v>
      </c>
    </row>
    <row r="274" spans="1:83" ht="14.25" x14ac:dyDescent="0.2">
      <c r="A274" s="39"/>
      <c r="B274" s="39" t="s">
        <v>409</v>
      </c>
      <c r="C274" s="39" t="s">
        <v>410</v>
      </c>
      <c r="D274" s="40" t="s">
        <v>333</v>
      </c>
      <c r="E274" s="41">
        <v>6.54</v>
      </c>
      <c r="F274" s="41"/>
      <c r="G274" s="41">
        <f>SmtRes!CX135</f>
        <v>26.486999999999998</v>
      </c>
      <c r="H274" s="43"/>
      <c r="I274" s="42"/>
      <c r="J274" s="43">
        <f>SmtRes!CZ135</f>
        <v>563.76</v>
      </c>
      <c r="K274" s="42"/>
      <c r="L274" s="43">
        <f>SmtRes!DI135</f>
        <v>14932.31</v>
      </c>
    </row>
    <row r="275" spans="1:83" ht="14.25" x14ac:dyDescent="0.2">
      <c r="A275" s="39"/>
      <c r="B275" s="39" t="s">
        <v>399</v>
      </c>
      <c r="C275" s="39" t="s">
        <v>400</v>
      </c>
      <c r="D275" s="40" t="s">
        <v>333</v>
      </c>
      <c r="E275" s="41">
        <v>0.94</v>
      </c>
      <c r="F275" s="41"/>
      <c r="G275" s="41">
        <f>SmtRes!CX136</f>
        <v>3.8069999999999999</v>
      </c>
      <c r="H275" s="43"/>
      <c r="I275" s="42"/>
      <c r="J275" s="43">
        <f>SmtRes!CZ136</f>
        <v>658.94</v>
      </c>
      <c r="K275" s="42"/>
      <c r="L275" s="43">
        <f>SmtRes!DI136</f>
        <v>2508.58</v>
      </c>
    </row>
    <row r="276" spans="1:83" ht="15" x14ac:dyDescent="0.2">
      <c r="A276" s="38"/>
      <c r="B276" s="41">
        <v>2</v>
      </c>
      <c r="C276" s="38" t="s">
        <v>514</v>
      </c>
      <c r="D276" s="40"/>
      <c r="E276" s="45"/>
      <c r="F276" s="41"/>
      <c r="G276" s="45"/>
      <c r="H276" s="41"/>
      <c r="I276" s="41"/>
      <c r="J276" s="41"/>
      <c r="K276" s="41"/>
      <c r="L276" s="46">
        <f>SUM(L277:L285)-SUMIF(CE277:CE285, 1, L277:L285)</f>
        <v>4066.57</v>
      </c>
    </row>
    <row r="277" spans="1:83" ht="15" x14ac:dyDescent="0.2">
      <c r="A277" s="38"/>
      <c r="B277" s="41"/>
      <c r="C277" s="38" t="s">
        <v>516</v>
      </c>
      <c r="D277" s="40" t="s">
        <v>326</v>
      </c>
      <c r="E277" s="45"/>
      <c r="F277" s="41"/>
      <c r="G277" s="45">
        <f>Source!V344</f>
        <v>3.4020000000000001</v>
      </c>
      <c r="H277" s="41"/>
      <c r="I277" s="41"/>
      <c r="J277" s="41"/>
      <c r="K277" s="41"/>
      <c r="L277" s="46">
        <f>SUMIF(CE278:CE285, 1, L278:L285)</f>
        <v>1922.6499999999999</v>
      </c>
      <c r="CE277">
        <v>1</v>
      </c>
    </row>
    <row r="278" spans="1:83" ht="28.5" x14ac:dyDescent="0.2">
      <c r="A278" s="39"/>
      <c r="B278" s="39" t="s">
        <v>348</v>
      </c>
      <c r="C278" s="39" t="s">
        <v>350</v>
      </c>
      <c r="D278" s="40" t="s">
        <v>341</v>
      </c>
      <c r="E278" s="41">
        <v>0.02</v>
      </c>
      <c r="F278" s="41"/>
      <c r="G278" s="41">
        <f>SmtRes!CX138</f>
        <v>8.1000000000000003E-2</v>
      </c>
      <c r="H278" s="43"/>
      <c r="I278" s="42"/>
      <c r="J278" s="43">
        <f>SmtRes!CZ138</f>
        <v>1551.19</v>
      </c>
      <c r="K278" s="42"/>
      <c r="L278" s="43">
        <f>SmtRes!DG138</f>
        <v>125.65</v>
      </c>
    </row>
    <row r="279" spans="1:83" ht="14.25" x14ac:dyDescent="0.2">
      <c r="A279" s="39"/>
      <c r="B279" s="39" t="s">
        <v>351</v>
      </c>
      <c r="C279" s="39" t="s">
        <v>547</v>
      </c>
      <c r="D279" s="40" t="s">
        <v>326</v>
      </c>
      <c r="E279" s="41">
        <f>SmtRes!DO138*SmtRes!AT138</f>
        <v>0.02</v>
      </c>
      <c r="F279" s="41"/>
      <c r="G279" s="41">
        <f>SmtRes!DO138*SmtRes!CX138</f>
        <v>8.1000000000000003E-2</v>
      </c>
      <c r="H279" s="43"/>
      <c r="I279" s="42"/>
      <c r="J279" s="43">
        <f>ROUND(SmtRes!AG138/SmtRes!DO138, 2)</f>
        <v>658.94</v>
      </c>
      <c r="K279" s="42"/>
      <c r="L279" s="43">
        <f>SmtRes!DH138</f>
        <v>53.37</v>
      </c>
      <c r="CE279">
        <v>1</v>
      </c>
    </row>
    <row r="280" spans="1:83" ht="28.5" x14ac:dyDescent="0.2">
      <c r="A280" s="39"/>
      <c r="B280" s="39" t="s">
        <v>352</v>
      </c>
      <c r="C280" s="39" t="s">
        <v>354</v>
      </c>
      <c r="D280" s="40" t="s">
        <v>341</v>
      </c>
      <c r="E280" s="41">
        <v>2.4</v>
      </c>
      <c r="F280" s="41"/>
      <c r="G280" s="41">
        <f>SmtRes!CX139</f>
        <v>9.7200000000000006</v>
      </c>
      <c r="H280" s="43">
        <f>SmtRes!CZ139</f>
        <v>1.75</v>
      </c>
      <c r="I280" s="42">
        <f>SmtRes!AJ139</f>
        <v>1.45</v>
      </c>
      <c r="J280" s="43">
        <f>ROUND(H280*I280, 2)</f>
        <v>2.54</v>
      </c>
      <c r="K280" s="42"/>
      <c r="L280" s="43">
        <f>SmtRes!DG139</f>
        <v>24.69</v>
      </c>
    </row>
    <row r="281" spans="1:83" ht="28.5" x14ac:dyDescent="0.2">
      <c r="A281" s="39"/>
      <c r="B281" s="39" t="s">
        <v>411</v>
      </c>
      <c r="C281" s="39" t="s">
        <v>413</v>
      </c>
      <c r="D281" s="40" t="s">
        <v>341</v>
      </c>
      <c r="E281" s="41">
        <v>0.81</v>
      </c>
      <c r="F281" s="41"/>
      <c r="G281" s="41">
        <f>SmtRes!CX140</f>
        <v>3.2805</v>
      </c>
      <c r="H281" s="43">
        <f>SmtRes!CZ140</f>
        <v>23.43</v>
      </c>
      <c r="I281" s="42">
        <f>SmtRes!AJ140</f>
        <v>1.36</v>
      </c>
      <c r="J281" s="43">
        <f>ROUND(H281*I281, 2)</f>
        <v>31.86</v>
      </c>
      <c r="K281" s="42"/>
      <c r="L281" s="43">
        <f>SmtRes!DG140</f>
        <v>104.52</v>
      </c>
    </row>
    <row r="282" spans="1:83" ht="28.5" x14ac:dyDescent="0.2">
      <c r="A282" s="39"/>
      <c r="B282" s="39" t="s">
        <v>414</v>
      </c>
      <c r="C282" s="39" t="s">
        <v>416</v>
      </c>
      <c r="D282" s="40" t="s">
        <v>341</v>
      </c>
      <c r="E282" s="41">
        <v>0.81</v>
      </c>
      <c r="F282" s="41"/>
      <c r="G282" s="41">
        <f>SmtRes!CX141</f>
        <v>3.2805</v>
      </c>
      <c r="H282" s="43">
        <f>SmtRes!CZ141</f>
        <v>995.51</v>
      </c>
      <c r="I282" s="42">
        <f>SmtRes!AJ141</f>
        <v>1.1599999999999999</v>
      </c>
      <c r="J282" s="43">
        <f>ROUND(H282*I282, 2)</f>
        <v>1154.79</v>
      </c>
      <c r="K282" s="42"/>
      <c r="L282" s="43">
        <f>SmtRes!DG141</f>
        <v>3788.29</v>
      </c>
    </row>
    <row r="283" spans="1:83" ht="14.25" x14ac:dyDescent="0.2">
      <c r="A283" s="39"/>
      <c r="B283" s="39" t="s">
        <v>417</v>
      </c>
      <c r="C283" s="39" t="s">
        <v>548</v>
      </c>
      <c r="D283" s="40" t="s">
        <v>326</v>
      </c>
      <c r="E283" s="41">
        <f>SmtRes!DO141*SmtRes!AT141</f>
        <v>0.81</v>
      </c>
      <c r="F283" s="41"/>
      <c r="G283" s="41">
        <f>SmtRes!DO141*SmtRes!CX141</f>
        <v>3.2805</v>
      </c>
      <c r="H283" s="43"/>
      <c r="I283" s="42"/>
      <c r="J283" s="43">
        <f>ROUND(SmtRes!AG141/SmtRes!DO141, 2)</f>
        <v>563.76</v>
      </c>
      <c r="K283" s="42"/>
      <c r="L283" s="43">
        <f>SmtRes!DH141</f>
        <v>1849.41</v>
      </c>
      <c r="CE283">
        <v>1</v>
      </c>
    </row>
    <row r="284" spans="1:83" ht="14.25" x14ac:dyDescent="0.2">
      <c r="A284" s="39"/>
      <c r="B284" s="39" t="s">
        <v>358</v>
      </c>
      <c r="C284" s="39" t="s">
        <v>360</v>
      </c>
      <c r="D284" s="40" t="s">
        <v>341</v>
      </c>
      <c r="E284" s="41">
        <v>0.01</v>
      </c>
      <c r="F284" s="41"/>
      <c r="G284" s="41">
        <f>SmtRes!CX142</f>
        <v>4.0500000000000001E-2</v>
      </c>
      <c r="H284" s="43">
        <f>SmtRes!CZ142</f>
        <v>477.92</v>
      </c>
      <c r="I284" s="42">
        <f>SmtRes!AJ142</f>
        <v>1.21</v>
      </c>
      <c r="J284" s="43">
        <f>ROUND(H284*I284, 2)</f>
        <v>578.28</v>
      </c>
      <c r="K284" s="42"/>
      <c r="L284" s="43">
        <f>SmtRes!DG142</f>
        <v>23.42</v>
      </c>
    </row>
    <row r="285" spans="1:83" ht="14.25" x14ac:dyDescent="0.2">
      <c r="A285" s="39"/>
      <c r="B285" s="39" t="s">
        <v>342</v>
      </c>
      <c r="C285" s="39" t="s">
        <v>515</v>
      </c>
      <c r="D285" s="40" t="s">
        <v>326</v>
      </c>
      <c r="E285" s="41">
        <f>SmtRes!DO142*SmtRes!AT142</f>
        <v>0.01</v>
      </c>
      <c r="F285" s="41"/>
      <c r="G285" s="41">
        <f>SmtRes!DO142*SmtRes!CX142</f>
        <v>4.0500000000000001E-2</v>
      </c>
      <c r="H285" s="43"/>
      <c r="I285" s="42"/>
      <c r="J285" s="43">
        <f>ROUND(SmtRes!AG142/SmtRes!DO142, 2)</f>
        <v>490.55</v>
      </c>
      <c r="K285" s="42"/>
      <c r="L285" s="43">
        <f>SmtRes!DH142</f>
        <v>19.87</v>
      </c>
      <c r="CE285">
        <v>1</v>
      </c>
    </row>
    <row r="286" spans="1:83" ht="15" x14ac:dyDescent="0.2">
      <c r="A286" s="38"/>
      <c r="B286" s="41">
        <v>4</v>
      </c>
      <c r="C286" s="38" t="s">
        <v>509</v>
      </c>
      <c r="D286" s="40"/>
      <c r="E286" s="45"/>
      <c r="F286" s="41"/>
      <c r="G286" s="45"/>
      <c r="H286" s="41"/>
      <c r="I286" s="41"/>
      <c r="J286" s="41"/>
      <c r="K286" s="41"/>
      <c r="L286" s="46">
        <f>SUM(L287:L289)-SUMIF(CE287:CE289, 1, L287:L289)</f>
        <v>438.09</v>
      </c>
    </row>
    <row r="287" spans="1:83" ht="14.25" x14ac:dyDescent="0.2">
      <c r="A287" s="39"/>
      <c r="B287" s="39" t="s">
        <v>418</v>
      </c>
      <c r="C287" s="39" t="s">
        <v>420</v>
      </c>
      <c r="D287" s="40" t="s">
        <v>368</v>
      </c>
      <c r="E287" s="41">
        <v>1E-4</v>
      </c>
      <c r="F287" s="41"/>
      <c r="G287" s="41">
        <f>SmtRes!CX143</f>
        <v>4.0499999999999998E-4</v>
      </c>
      <c r="H287" s="43">
        <f>SmtRes!CZ143</f>
        <v>70296.2</v>
      </c>
      <c r="I287" s="42">
        <f>SmtRes!AI143</f>
        <v>1.25</v>
      </c>
      <c r="J287" s="43">
        <f>ROUND(H287*I287, 2)</f>
        <v>87870.25</v>
      </c>
      <c r="K287" s="42"/>
      <c r="L287" s="43">
        <f>SmtRes!DF143</f>
        <v>35.590000000000003</v>
      </c>
    </row>
    <row r="288" spans="1:83" ht="14.25" x14ac:dyDescent="0.2">
      <c r="A288" s="39"/>
      <c r="B288" s="39" t="s">
        <v>421</v>
      </c>
      <c r="C288" s="39" t="s">
        <v>423</v>
      </c>
      <c r="D288" s="40" t="s">
        <v>63</v>
      </c>
      <c r="E288" s="41">
        <v>3.9E-2</v>
      </c>
      <c r="F288" s="41"/>
      <c r="G288" s="41">
        <f>SmtRes!CX144</f>
        <v>0.15795000000000001</v>
      </c>
      <c r="H288" s="43">
        <f>SmtRes!CZ144</f>
        <v>83.06</v>
      </c>
      <c r="I288" s="42">
        <f>SmtRes!AI144</f>
        <v>1.06</v>
      </c>
      <c r="J288" s="43">
        <f>ROUND(H288*I288, 2)</f>
        <v>88.04</v>
      </c>
      <c r="K288" s="42"/>
      <c r="L288" s="43">
        <f>SmtRes!DF144</f>
        <v>13.91</v>
      </c>
    </row>
    <row r="289" spans="1:83" ht="42.75" x14ac:dyDescent="0.2">
      <c r="A289" s="39"/>
      <c r="B289" s="39" t="s">
        <v>424</v>
      </c>
      <c r="C289" s="47" t="s">
        <v>426</v>
      </c>
      <c r="D289" s="48" t="s">
        <v>53</v>
      </c>
      <c r="E289" s="49">
        <v>0.01</v>
      </c>
      <c r="F289" s="49"/>
      <c r="G289" s="49">
        <f>SmtRes!CX145</f>
        <v>4.0500000000000001E-2</v>
      </c>
      <c r="H289" s="50">
        <f>SmtRes!CZ145</f>
        <v>7555</v>
      </c>
      <c r="I289" s="51">
        <f>SmtRes!AI145</f>
        <v>1.27</v>
      </c>
      <c r="J289" s="50">
        <f>ROUND(H289*I289, 2)</f>
        <v>9594.85</v>
      </c>
      <c r="K289" s="51"/>
      <c r="L289" s="50">
        <f>SmtRes!DF145</f>
        <v>388.59</v>
      </c>
    </row>
    <row r="290" spans="1:83" ht="15" x14ac:dyDescent="0.2">
      <c r="A290" s="39"/>
      <c r="B290" s="39"/>
      <c r="C290" s="53" t="s">
        <v>500</v>
      </c>
      <c r="D290" s="40"/>
      <c r="E290" s="41"/>
      <c r="F290" s="41"/>
      <c r="G290" s="41"/>
      <c r="H290" s="43"/>
      <c r="I290" s="42"/>
      <c r="J290" s="43"/>
      <c r="K290" s="42"/>
      <c r="L290" s="43">
        <f>L270+L276+L277+L286</f>
        <v>70444.14</v>
      </c>
    </row>
    <row r="291" spans="1:83" ht="14.25" x14ac:dyDescent="0.2">
      <c r="A291" s="39"/>
      <c r="B291" s="39"/>
      <c r="C291" s="39" t="s">
        <v>501</v>
      </c>
      <c r="D291" s="40"/>
      <c r="E291" s="41"/>
      <c r="F291" s="41"/>
      <c r="G291" s="41"/>
      <c r="H291" s="43"/>
      <c r="I291" s="42"/>
      <c r="J291" s="43"/>
      <c r="K291" s="42"/>
      <c r="L291" s="43">
        <f>SUM(AR268:AR294)+SUM(AS268:AS294)+SUM(AT268:AT294)+SUM(AU268:AU294)+SUM(AV268:AV294)</f>
        <v>65939.48</v>
      </c>
    </row>
    <row r="292" spans="1:83" ht="28.5" x14ac:dyDescent="0.2">
      <c r="A292" s="39"/>
      <c r="B292" s="39" t="s">
        <v>132</v>
      </c>
      <c r="C292" s="39" t="s">
        <v>549</v>
      </c>
      <c r="D292" s="40" t="s">
        <v>380</v>
      </c>
      <c r="E292" s="41">
        <f>Source!BZ344</f>
        <v>97</v>
      </c>
      <c r="F292" s="41"/>
      <c r="G292" s="41">
        <f>Source!AT344</f>
        <v>97</v>
      </c>
      <c r="H292" s="43"/>
      <c r="I292" s="42"/>
      <c r="J292" s="43"/>
      <c r="K292" s="42"/>
      <c r="L292" s="43">
        <f>SUM(AZ268:AZ294)</f>
        <v>63961.3</v>
      </c>
    </row>
    <row r="293" spans="1:83" ht="28.5" x14ac:dyDescent="0.2">
      <c r="A293" s="47"/>
      <c r="B293" s="47" t="s">
        <v>133</v>
      </c>
      <c r="C293" s="47" t="s">
        <v>550</v>
      </c>
      <c r="D293" s="48" t="s">
        <v>380</v>
      </c>
      <c r="E293" s="49">
        <f>Source!CA344</f>
        <v>51</v>
      </c>
      <c r="F293" s="49"/>
      <c r="G293" s="49">
        <f>Source!AU344</f>
        <v>51</v>
      </c>
      <c r="H293" s="50"/>
      <c r="I293" s="51"/>
      <c r="J293" s="50"/>
      <c r="K293" s="51"/>
      <c r="L293" s="50">
        <f>SUM(BA268:BA294)</f>
        <v>33629.129999999997</v>
      </c>
    </row>
    <row r="294" spans="1:83" ht="15" x14ac:dyDescent="0.2">
      <c r="C294" s="78" t="s">
        <v>504</v>
      </c>
      <c r="D294" s="78"/>
      <c r="E294" s="78"/>
      <c r="F294" s="78"/>
      <c r="G294" s="78"/>
      <c r="H294" s="78"/>
      <c r="I294" s="79">
        <f>K294/E268</f>
        <v>41490.017283950619</v>
      </c>
      <c r="J294" s="79"/>
      <c r="K294" s="79">
        <f>L270+L276+L286+L292+L293+L277</f>
        <v>168034.57</v>
      </c>
      <c r="L294" s="79"/>
      <c r="AD294">
        <f>ROUND((Source!AT344/100)*((ROUND(SUMIF(SmtRes!AQ132:'SmtRes'!AQ146,"=1",SmtRes!AD132:'SmtRes'!AD146)*Source!I344, 2)+ROUND(SUMIF(SmtRes!AQ132:'SmtRes'!AQ146,"=1",SmtRes!AC132:'SmtRes'!AC146)*Source!I344, 2))), 2)</f>
        <v>16740.009999999998</v>
      </c>
      <c r="AE294">
        <f>ROUND((Source!AU344/100)*((ROUND(SUMIF(SmtRes!AQ132:'SmtRes'!AQ146,"=1",SmtRes!AD132:'SmtRes'!AD146)*Source!I344, 2)+ROUND(SUMIF(SmtRes!AQ132:'SmtRes'!AQ146,"=1",SmtRes!AC132:'SmtRes'!AC146)*Source!I344, 2))), 2)</f>
        <v>8801.4500000000007</v>
      </c>
      <c r="AN294" s="52">
        <f>L270+L276+L286+L292+L293+L277</f>
        <v>168034.57</v>
      </c>
      <c r="AO294" s="52">
        <f>L276</f>
        <v>4066.57</v>
      </c>
      <c r="AQ294" t="s">
        <v>505</v>
      </c>
      <c r="AR294" s="52">
        <f>L270</f>
        <v>64016.83</v>
      </c>
      <c r="AT294" s="52">
        <f>L277</f>
        <v>1922.6499999999999</v>
      </c>
      <c r="AV294" t="s">
        <v>505</v>
      </c>
      <c r="AW294" s="52">
        <f>L286</f>
        <v>438.09</v>
      </c>
      <c r="AZ294">
        <f>Source!X344</f>
        <v>63961.3</v>
      </c>
      <c r="BA294">
        <f>Source!Y344</f>
        <v>33629.129999999997</v>
      </c>
      <c r="CD294">
        <v>2</v>
      </c>
    </row>
    <row r="295" spans="1:83" ht="42.75" x14ac:dyDescent="0.2">
      <c r="A295" s="37" t="s">
        <v>149</v>
      </c>
      <c r="B295" s="39" t="s">
        <v>551</v>
      </c>
      <c r="C295" s="39" t="str">
        <f>Source!G345</f>
        <v>Кабель до 35 кВ по установленным конструкциям и лоткам с изоляцией из сшитого полиэтилена укладка в треугольник</v>
      </c>
      <c r="D295" s="40" t="str">
        <f>Source!H345</f>
        <v>100 м</v>
      </c>
      <c r="E295" s="41">
        <f>Source!K345</f>
        <v>0.15</v>
      </c>
      <c r="F295" s="41"/>
      <c r="G295" s="41">
        <f>Source!I345</f>
        <v>0.15</v>
      </c>
      <c r="H295" s="43"/>
      <c r="I295" s="42"/>
      <c r="J295" s="43"/>
      <c r="K295" s="42"/>
      <c r="L295" s="43"/>
    </row>
    <row r="296" spans="1:83" x14ac:dyDescent="0.2">
      <c r="C296" s="59" t="str">
        <f>"Объем: "&amp;Source!I345&amp;"=15/"&amp;"100"</f>
        <v>Объем: 0,15=15/100</v>
      </c>
    </row>
    <row r="297" spans="1:83" ht="15" x14ac:dyDescent="0.2">
      <c r="A297" s="38"/>
      <c r="B297" s="41">
        <v>1</v>
      </c>
      <c r="C297" s="38" t="s">
        <v>499</v>
      </c>
      <c r="D297" s="40" t="s">
        <v>326</v>
      </c>
      <c r="E297" s="45"/>
      <c r="F297" s="41"/>
      <c r="G297" s="45">
        <f>Source!U345</f>
        <v>7.6185</v>
      </c>
      <c r="H297" s="41"/>
      <c r="I297" s="41"/>
      <c r="J297" s="41"/>
      <c r="K297" s="41"/>
      <c r="L297" s="46">
        <f>SUM(L298:L302)-SUMIF(CE298:CE302, 1, L298:L302)</f>
        <v>3513.41</v>
      </c>
    </row>
    <row r="298" spans="1:83" ht="14.25" x14ac:dyDescent="0.2">
      <c r="A298" s="39"/>
      <c r="B298" s="39" t="s">
        <v>331</v>
      </c>
      <c r="C298" s="39" t="s">
        <v>332</v>
      </c>
      <c r="D298" s="40" t="s">
        <v>333</v>
      </c>
      <c r="E298" s="41">
        <v>16.7</v>
      </c>
      <c r="F298" s="41"/>
      <c r="G298" s="41">
        <f>SmtRes!CX147</f>
        <v>2.5049999999999999</v>
      </c>
      <c r="H298" s="43"/>
      <c r="I298" s="42"/>
      <c r="J298" s="43">
        <f>SmtRes!CZ147</f>
        <v>399.03</v>
      </c>
      <c r="K298" s="42"/>
      <c r="L298" s="43">
        <f>SmtRes!DI147</f>
        <v>999.57</v>
      </c>
    </row>
    <row r="299" spans="1:83" ht="14.25" x14ac:dyDescent="0.2">
      <c r="A299" s="39"/>
      <c r="B299" s="39" t="s">
        <v>334</v>
      </c>
      <c r="C299" s="39" t="s">
        <v>335</v>
      </c>
      <c r="D299" s="40" t="s">
        <v>333</v>
      </c>
      <c r="E299" s="41">
        <v>11.29</v>
      </c>
      <c r="F299" s="41"/>
      <c r="G299" s="41">
        <f>SmtRes!CX148</f>
        <v>1.6935</v>
      </c>
      <c r="H299" s="43"/>
      <c r="I299" s="42"/>
      <c r="J299" s="43">
        <f>SmtRes!CZ148</f>
        <v>435.64</v>
      </c>
      <c r="K299" s="42"/>
      <c r="L299" s="43">
        <f>SmtRes!DI148</f>
        <v>737.76</v>
      </c>
    </row>
    <row r="300" spans="1:83" ht="14.25" x14ac:dyDescent="0.2">
      <c r="A300" s="39"/>
      <c r="B300" s="39" t="s">
        <v>403</v>
      </c>
      <c r="C300" s="39" t="s">
        <v>404</v>
      </c>
      <c r="D300" s="40" t="s">
        <v>333</v>
      </c>
      <c r="E300" s="41">
        <v>14.06</v>
      </c>
      <c r="F300" s="41"/>
      <c r="G300" s="41">
        <f>SmtRes!CX149</f>
        <v>2.109</v>
      </c>
      <c r="H300" s="43"/>
      <c r="I300" s="42"/>
      <c r="J300" s="43">
        <f>SmtRes!CZ149</f>
        <v>490.55</v>
      </c>
      <c r="K300" s="42"/>
      <c r="L300" s="43">
        <f>SmtRes!DI149</f>
        <v>1034.57</v>
      </c>
    </row>
    <row r="301" spans="1:83" ht="14.25" x14ac:dyDescent="0.2">
      <c r="A301" s="39"/>
      <c r="B301" s="39" t="s">
        <v>409</v>
      </c>
      <c r="C301" s="39" t="s">
        <v>410</v>
      </c>
      <c r="D301" s="40" t="s">
        <v>333</v>
      </c>
      <c r="E301" s="41">
        <v>8.57</v>
      </c>
      <c r="F301" s="41"/>
      <c r="G301" s="41">
        <f>SmtRes!CX150</f>
        <v>1.2855000000000001</v>
      </c>
      <c r="H301" s="43"/>
      <c r="I301" s="42"/>
      <c r="J301" s="43">
        <f>SmtRes!CZ150</f>
        <v>563.76</v>
      </c>
      <c r="K301" s="42"/>
      <c r="L301" s="43">
        <f>SmtRes!DI150</f>
        <v>724.71</v>
      </c>
    </row>
    <row r="302" spans="1:83" ht="14.25" x14ac:dyDescent="0.2">
      <c r="A302" s="39"/>
      <c r="B302" s="39" t="s">
        <v>399</v>
      </c>
      <c r="C302" s="39" t="s">
        <v>400</v>
      </c>
      <c r="D302" s="40" t="s">
        <v>333</v>
      </c>
      <c r="E302" s="41">
        <v>0.17</v>
      </c>
      <c r="F302" s="41"/>
      <c r="G302" s="41">
        <f>SmtRes!CX151</f>
        <v>2.5499999999999998E-2</v>
      </c>
      <c r="H302" s="43"/>
      <c r="I302" s="42"/>
      <c r="J302" s="43">
        <f>SmtRes!CZ151</f>
        <v>658.94</v>
      </c>
      <c r="K302" s="42"/>
      <c r="L302" s="43">
        <f>SmtRes!DI151</f>
        <v>16.8</v>
      </c>
    </row>
    <row r="303" spans="1:83" ht="15" x14ac:dyDescent="0.2">
      <c r="A303" s="38"/>
      <c r="B303" s="41">
        <v>2</v>
      </c>
      <c r="C303" s="38" t="s">
        <v>514</v>
      </c>
      <c r="D303" s="40"/>
      <c r="E303" s="45"/>
      <c r="F303" s="41"/>
      <c r="G303" s="45"/>
      <c r="H303" s="41"/>
      <c r="I303" s="41"/>
      <c r="J303" s="41"/>
      <c r="K303" s="41"/>
      <c r="L303" s="46">
        <f>SUM(L304:L312)-SUMIF(CE304:CE312, 1, L304:L312)</f>
        <v>365.79</v>
      </c>
    </row>
    <row r="304" spans="1:83" ht="15" x14ac:dyDescent="0.2">
      <c r="A304" s="38"/>
      <c r="B304" s="41"/>
      <c r="C304" s="38" t="s">
        <v>516</v>
      </c>
      <c r="D304" s="40" t="s">
        <v>326</v>
      </c>
      <c r="E304" s="45"/>
      <c r="F304" s="41"/>
      <c r="G304" s="45">
        <f>Source!V345</f>
        <v>0.309</v>
      </c>
      <c r="H304" s="41"/>
      <c r="I304" s="41"/>
      <c r="J304" s="41"/>
      <c r="K304" s="41"/>
      <c r="L304" s="46">
        <f>SUMIF(CE305:CE312, 1, L305:L312)</f>
        <v>174.16</v>
      </c>
      <c r="CE304">
        <v>1</v>
      </c>
    </row>
    <row r="305" spans="1:83" ht="28.5" x14ac:dyDescent="0.2">
      <c r="A305" s="39"/>
      <c r="B305" s="39" t="s">
        <v>348</v>
      </c>
      <c r="C305" s="39" t="s">
        <v>350</v>
      </c>
      <c r="D305" s="40" t="s">
        <v>341</v>
      </c>
      <c r="E305" s="41">
        <v>0.02</v>
      </c>
      <c r="F305" s="41"/>
      <c r="G305" s="41">
        <f>SmtRes!CX153</f>
        <v>3.0000000000000001E-3</v>
      </c>
      <c r="H305" s="43"/>
      <c r="I305" s="42"/>
      <c r="J305" s="43">
        <f>SmtRes!CZ153</f>
        <v>1551.19</v>
      </c>
      <c r="K305" s="42"/>
      <c r="L305" s="43">
        <f>SmtRes!DG153</f>
        <v>4.6500000000000004</v>
      </c>
    </row>
    <row r="306" spans="1:83" ht="14.25" x14ac:dyDescent="0.2">
      <c r="A306" s="39"/>
      <c r="B306" s="39" t="s">
        <v>351</v>
      </c>
      <c r="C306" s="39" t="s">
        <v>547</v>
      </c>
      <c r="D306" s="40" t="s">
        <v>326</v>
      </c>
      <c r="E306" s="41">
        <f>SmtRes!DO153*SmtRes!AT153</f>
        <v>0.02</v>
      </c>
      <c r="F306" s="41"/>
      <c r="G306" s="41">
        <f>SmtRes!DO153*SmtRes!CX153</f>
        <v>3.0000000000000001E-3</v>
      </c>
      <c r="H306" s="43"/>
      <c r="I306" s="42"/>
      <c r="J306" s="43">
        <f>ROUND(SmtRes!AG153/SmtRes!DO153, 2)</f>
        <v>658.94</v>
      </c>
      <c r="K306" s="42"/>
      <c r="L306" s="43">
        <f>SmtRes!DH153</f>
        <v>1.98</v>
      </c>
      <c r="CE306">
        <v>1</v>
      </c>
    </row>
    <row r="307" spans="1:83" ht="28.5" x14ac:dyDescent="0.2">
      <c r="A307" s="39"/>
      <c r="B307" s="39" t="s">
        <v>352</v>
      </c>
      <c r="C307" s="39" t="s">
        <v>354</v>
      </c>
      <c r="D307" s="40" t="s">
        <v>341</v>
      </c>
      <c r="E307" s="41">
        <v>2</v>
      </c>
      <c r="F307" s="41"/>
      <c r="G307" s="41">
        <f>SmtRes!CX154</f>
        <v>0.3</v>
      </c>
      <c r="H307" s="43">
        <f>SmtRes!CZ154</f>
        <v>1.75</v>
      </c>
      <c r="I307" s="42">
        <f>SmtRes!AJ154</f>
        <v>1.45</v>
      </c>
      <c r="J307" s="43">
        <f>ROUND(H307*I307, 2)</f>
        <v>2.54</v>
      </c>
      <c r="K307" s="42"/>
      <c r="L307" s="43">
        <f>SmtRes!DG154</f>
        <v>0.76</v>
      </c>
    </row>
    <row r="308" spans="1:83" ht="28.5" x14ac:dyDescent="0.2">
      <c r="A308" s="39"/>
      <c r="B308" s="39" t="s">
        <v>411</v>
      </c>
      <c r="C308" s="39" t="s">
        <v>413</v>
      </c>
      <c r="D308" s="40" t="s">
        <v>341</v>
      </c>
      <c r="E308" s="41">
        <v>2.0099999999999998</v>
      </c>
      <c r="F308" s="41"/>
      <c r="G308" s="41">
        <f>SmtRes!CX155</f>
        <v>0.30149999999999999</v>
      </c>
      <c r="H308" s="43">
        <f>SmtRes!CZ155</f>
        <v>23.43</v>
      </c>
      <c r="I308" s="42">
        <f>SmtRes!AJ155</f>
        <v>1.36</v>
      </c>
      <c r="J308" s="43">
        <f>ROUND(H308*I308, 2)</f>
        <v>31.86</v>
      </c>
      <c r="K308" s="42"/>
      <c r="L308" s="43">
        <f>SmtRes!DG155</f>
        <v>9.61</v>
      </c>
    </row>
    <row r="309" spans="1:83" ht="28.5" x14ac:dyDescent="0.2">
      <c r="A309" s="39"/>
      <c r="B309" s="39" t="s">
        <v>414</v>
      </c>
      <c r="C309" s="39" t="s">
        <v>416</v>
      </c>
      <c r="D309" s="40" t="s">
        <v>341</v>
      </c>
      <c r="E309" s="41">
        <v>2.0099999999999998</v>
      </c>
      <c r="F309" s="41"/>
      <c r="G309" s="41">
        <f>SmtRes!CX156</f>
        <v>0.30149999999999999</v>
      </c>
      <c r="H309" s="43">
        <f>SmtRes!CZ156</f>
        <v>995.51</v>
      </c>
      <c r="I309" s="42">
        <f>SmtRes!AJ156</f>
        <v>1.1599999999999999</v>
      </c>
      <c r="J309" s="43">
        <f>ROUND(H309*I309, 2)</f>
        <v>1154.79</v>
      </c>
      <c r="K309" s="42"/>
      <c r="L309" s="43">
        <f>SmtRes!DG156</f>
        <v>348.17</v>
      </c>
    </row>
    <row r="310" spans="1:83" ht="14.25" x14ac:dyDescent="0.2">
      <c r="A310" s="39"/>
      <c r="B310" s="39" t="s">
        <v>417</v>
      </c>
      <c r="C310" s="39" t="s">
        <v>548</v>
      </c>
      <c r="D310" s="40" t="s">
        <v>326</v>
      </c>
      <c r="E310" s="41">
        <f>SmtRes!DO156*SmtRes!AT156</f>
        <v>2.0099999999999998</v>
      </c>
      <c r="F310" s="41"/>
      <c r="G310" s="41">
        <f>SmtRes!DO156*SmtRes!CX156</f>
        <v>0.30149999999999999</v>
      </c>
      <c r="H310" s="43"/>
      <c r="I310" s="42"/>
      <c r="J310" s="43">
        <f>ROUND(SmtRes!AG156/SmtRes!DO156, 2)</f>
        <v>563.76</v>
      </c>
      <c r="K310" s="42"/>
      <c r="L310" s="43">
        <f>SmtRes!DH156</f>
        <v>169.97</v>
      </c>
      <c r="CE310">
        <v>1</v>
      </c>
    </row>
    <row r="311" spans="1:83" ht="14.25" x14ac:dyDescent="0.2">
      <c r="A311" s="39"/>
      <c r="B311" s="39" t="s">
        <v>358</v>
      </c>
      <c r="C311" s="39" t="s">
        <v>360</v>
      </c>
      <c r="D311" s="40" t="s">
        <v>341</v>
      </c>
      <c r="E311" s="41">
        <v>0.03</v>
      </c>
      <c r="F311" s="41"/>
      <c r="G311" s="41">
        <f>SmtRes!CX157</f>
        <v>4.4999999999999997E-3</v>
      </c>
      <c r="H311" s="43">
        <f>SmtRes!CZ157</f>
        <v>477.92</v>
      </c>
      <c r="I311" s="42">
        <f>SmtRes!AJ157</f>
        <v>1.21</v>
      </c>
      <c r="J311" s="43">
        <f>ROUND(H311*I311, 2)</f>
        <v>578.28</v>
      </c>
      <c r="K311" s="42"/>
      <c r="L311" s="43">
        <f>SmtRes!DG157</f>
        <v>2.6</v>
      </c>
    </row>
    <row r="312" spans="1:83" ht="14.25" x14ac:dyDescent="0.2">
      <c r="A312" s="39"/>
      <c r="B312" s="39" t="s">
        <v>342</v>
      </c>
      <c r="C312" s="39" t="s">
        <v>515</v>
      </c>
      <c r="D312" s="40" t="s">
        <v>326</v>
      </c>
      <c r="E312" s="41">
        <f>SmtRes!DO157*SmtRes!AT157</f>
        <v>0.03</v>
      </c>
      <c r="F312" s="41"/>
      <c r="G312" s="41">
        <f>SmtRes!DO157*SmtRes!CX157</f>
        <v>4.4999999999999997E-3</v>
      </c>
      <c r="H312" s="43"/>
      <c r="I312" s="42"/>
      <c r="J312" s="43">
        <f>ROUND(SmtRes!AG157/SmtRes!DO157, 2)</f>
        <v>490.55</v>
      </c>
      <c r="K312" s="42"/>
      <c r="L312" s="43">
        <f>SmtRes!DH157</f>
        <v>2.21</v>
      </c>
      <c r="CE312">
        <v>1</v>
      </c>
    </row>
    <row r="313" spans="1:83" ht="15" x14ac:dyDescent="0.2">
      <c r="A313" s="38"/>
      <c r="B313" s="41">
        <v>4</v>
      </c>
      <c r="C313" s="38" t="s">
        <v>509</v>
      </c>
      <c r="D313" s="40"/>
      <c r="E313" s="45"/>
      <c r="F313" s="41"/>
      <c r="G313" s="45"/>
      <c r="H313" s="41"/>
      <c r="I313" s="41"/>
      <c r="J313" s="41"/>
      <c r="K313" s="41"/>
      <c r="L313" s="46">
        <f>SUM(L314:L319)-SUMIF(CE314:CE319, 1, L314:L319)</f>
        <v>242.59000000000003</v>
      </c>
    </row>
    <row r="314" spans="1:83" ht="57" x14ac:dyDescent="0.2">
      <c r="A314" s="39"/>
      <c r="B314" s="39" t="s">
        <v>427</v>
      </c>
      <c r="C314" s="39" t="s">
        <v>429</v>
      </c>
      <c r="D314" s="40" t="s">
        <v>368</v>
      </c>
      <c r="E314" s="41">
        <v>2.8999999999999998E-3</v>
      </c>
      <c r="F314" s="41"/>
      <c r="G314" s="41">
        <f>SmtRes!CX158</f>
        <v>4.35E-4</v>
      </c>
      <c r="H314" s="43">
        <f>SmtRes!CZ158</f>
        <v>130318.74</v>
      </c>
      <c r="I314" s="42">
        <f>SmtRes!AI158</f>
        <v>1.1499999999999999</v>
      </c>
      <c r="J314" s="43">
        <f t="shared" ref="J314:J319" si="4">ROUND(H314*I314, 2)</f>
        <v>149866.54999999999</v>
      </c>
      <c r="K314" s="42"/>
      <c r="L314" s="43">
        <f>SmtRes!DF158</f>
        <v>65.19</v>
      </c>
    </row>
    <row r="315" spans="1:83" ht="57" x14ac:dyDescent="0.2">
      <c r="A315" s="39"/>
      <c r="B315" s="39" t="s">
        <v>430</v>
      </c>
      <c r="C315" s="39" t="s">
        <v>432</v>
      </c>
      <c r="D315" s="40" t="s">
        <v>368</v>
      </c>
      <c r="E315" s="41">
        <v>1E-4</v>
      </c>
      <c r="F315" s="41"/>
      <c r="G315" s="41">
        <f>SmtRes!CX159</f>
        <v>1.5E-5</v>
      </c>
      <c r="H315" s="43">
        <f>SmtRes!CZ159</f>
        <v>118690.15</v>
      </c>
      <c r="I315" s="42">
        <f>SmtRes!AI159</f>
        <v>1.1499999999999999</v>
      </c>
      <c r="J315" s="43">
        <f t="shared" si="4"/>
        <v>136493.67000000001</v>
      </c>
      <c r="K315" s="42"/>
      <c r="L315" s="43">
        <f>SmtRes!DF159</f>
        <v>2.0499999999999998</v>
      </c>
    </row>
    <row r="316" spans="1:83" ht="14.25" x14ac:dyDescent="0.2">
      <c r="A316" s="39"/>
      <c r="B316" s="39" t="s">
        <v>418</v>
      </c>
      <c r="C316" s="39" t="s">
        <v>420</v>
      </c>
      <c r="D316" s="40" t="s">
        <v>368</v>
      </c>
      <c r="E316" s="41">
        <v>1E-4</v>
      </c>
      <c r="F316" s="41"/>
      <c r="G316" s="41">
        <f>SmtRes!CX160</f>
        <v>1.5E-5</v>
      </c>
      <c r="H316" s="43">
        <f>SmtRes!CZ160</f>
        <v>70296.2</v>
      </c>
      <c r="I316" s="42">
        <f>SmtRes!AI160</f>
        <v>1.25</v>
      </c>
      <c r="J316" s="43">
        <f t="shared" si="4"/>
        <v>87870.25</v>
      </c>
      <c r="K316" s="42"/>
      <c r="L316" s="43">
        <f>SmtRes!DF160</f>
        <v>1.32</v>
      </c>
    </row>
    <row r="317" spans="1:83" ht="28.5" x14ac:dyDescent="0.2">
      <c r="A317" s="39"/>
      <c r="B317" s="39" t="s">
        <v>433</v>
      </c>
      <c r="C317" s="39" t="s">
        <v>435</v>
      </c>
      <c r="D317" s="40" t="s">
        <v>63</v>
      </c>
      <c r="E317" s="41">
        <v>9.4</v>
      </c>
      <c r="F317" s="41"/>
      <c r="G317" s="41">
        <f>SmtRes!CX161</f>
        <v>1.41</v>
      </c>
      <c r="H317" s="43">
        <f>SmtRes!CZ161</f>
        <v>94.04</v>
      </c>
      <c r="I317" s="42">
        <f>SmtRes!AI161</f>
        <v>1.2</v>
      </c>
      <c r="J317" s="43">
        <f t="shared" si="4"/>
        <v>112.85</v>
      </c>
      <c r="K317" s="42"/>
      <c r="L317" s="43">
        <f>SmtRes!DF161</f>
        <v>159.12</v>
      </c>
    </row>
    <row r="318" spans="1:83" ht="14.25" x14ac:dyDescent="0.2">
      <c r="A318" s="39"/>
      <c r="B318" s="39" t="s">
        <v>421</v>
      </c>
      <c r="C318" s="39" t="s">
        <v>423</v>
      </c>
      <c r="D318" s="40" t="s">
        <v>63</v>
      </c>
      <c r="E318" s="41">
        <v>3.9E-2</v>
      </c>
      <c r="F318" s="41"/>
      <c r="G318" s="41">
        <f>SmtRes!CX162</f>
        <v>5.8500000000000002E-3</v>
      </c>
      <c r="H318" s="43">
        <f>SmtRes!CZ162</f>
        <v>83.06</v>
      </c>
      <c r="I318" s="42">
        <f>SmtRes!AI162</f>
        <v>1.06</v>
      </c>
      <c r="J318" s="43">
        <f t="shared" si="4"/>
        <v>88.04</v>
      </c>
      <c r="K318" s="42"/>
      <c r="L318" s="43">
        <f>SmtRes!DF162</f>
        <v>0.52</v>
      </c>
    </row>
    <row r="319" spans="1:83" ht="42.75" x14ac:dyDescent="0.2">
      <c r="A319" s="39"/>
      <c r="B319" s="39" t="s">
        <v>424</v>
      </c>
      <c r="C319" s="47" t="s">
        <v>426</v>
      </c>
      <c r="D319" s="48" t="s">
        <v>53</v>
      </c>
      <c r="E319" s="49">
        <v>0.01</v>
      </c>
      <c r="F319" s="49"/>
      <c r="G319" s="49">
        <f>SmtRes!CX163</f>
        <v>1.5E-3</v>
      </c>
      <c r="H319" s="50">
        <f>SmtRes!CZ163</f>
        <v>7555</v>
      </c>
      <c r="I319" s="51">
        <f>SmtRes!AI163</f>
        <v>1.27</v>
      </c>
      <c r="J319" s="50">
        <f t="shared" si="4"/>
        <v>9594.85</v>
      </c>
      <c r="K319" s="51"/>
      <c r="L319" s="50">
        <f>SmtRes!DF163</f>
        <v>14.39</v>
      </c>
    </row>
    <row r="320" spans="1:83" ht="15" x14ac:dyDescent="0.2">
      <c r="A320" s="39"/>
      <c r="B320" s="39"/>
      <c r="C320" s="53" t="s">
        <v>500</v>
      </c>
      <c r="D320" s="40"/>
      <c r="E320" s="41"/>
      <c r="F320" s="41"/>
      <c r="G320" s="41"/>
      <c r="H320" s="43"/>
      <c r="I320" s="42"/>
      <c r="J320" s="43"/>
      <c r="K320" s="42"/>
      <c r="L320" s="43">
        <f>L297+L303+L304+L313</f>
        <v>4295.95</v>
      </c>
    </row>
    <row r="321" spans="1:82" ht="14.25" x14ac:dyDescent="0.2">
      <c r="A321" s="39"/>
      <c r="B321" s="39"/>
      <c r="C321" s="39" t="s">
        <v>501</v>
      </c>
      <c r="D321" s="40"/>
      <c r="E321" s="41"/>
      <c r="F321" s="41"/>
      <c r="G321" s="41"/>
      <c r="H321" s="43"/>
      <c r="I321" s="42"/>
      <c r="J321" s="43"/>
      <c r="K321" s="42"/>
      <c r="L321" s="43">
        <f>SUM(AR295:AR324)+SUM(AS295:AS324)+SUM(AT295:AT324)+SUM(AU295:AU324)+SUM(AV295:AV324)</f>
        <v>3687.5699999999997</v>
      </c>
    </row>
    <row r="322" spans="1:82" ht="28.5" x14ac:dyDescent="0.2">
      <c r="A322" s="39"/>
      <c r="B322" s="39" t="s">
        <v>132</v>
      </c>
      <c r="C322" s="39" t="s">
        <v>549</v>
      </c>
      <c r="D322" s="40" t="s">
        <v>380</v>
      </c>
      <c r="E322" s="41">
        <f>Source!BZ345</f>
        <v>97</v>
      </c>
      <c r="F322" s="41"/>
      <c r="G322" s="41">
        <f>Source!AT345</f>
        <v>97</v>
      </c>
      <c r="H322" s="43"/>
      <c r="I322" s="42"/>
      <c r="J322" s="43"/>
      <c r="K322" s="42"/>
      <c r="L322" s="43">
        <f>SUM(AZ295:AZ324)</f>
        <v>3576.94</v>
      </c>
    </row>
    <row r="323" spans="1:82" ht="28.5" x14ac:dyDescent="0.2">
      <c r="A323" s="47"/>
      <c r="B323" s="47" t="s">
        <v>133</v>
      </c>
      <c r="C323" s="47" t="s">
        <v>550</v>
      </c>
      <c r="D323" s="48" t="s">
        <v>380</v>
      </c>
      <c r="E323" s="49">
        <f>Source!CA345</f>
        <v>51</v>
      </c>
      <c r="F323" s="49"/>
      <c r="G323" s="49">
        <f>Source!AU345</f>
        <v>51</v>
      </c>
      <c r="H323" s="50"/>
      <c r="I323" s="51"/>
      <c r="J323" s="50"/>
      <c r="K323" s="51"/>
      <c r="L323" s="50">
        <f>SUM(BA295:BA324)</f>
        <v>1880.66</v>
      </c>
    </row>
    <row r="324" spans="1:82" ht="15" x14ac:dyDescent="0.2">
      <c r="C324" s="78" t="s">
        <v>504</v>
      </c>
      <c r="D324" s="78"/>
      <c r="E324" s="78"/>
      <c r="F324" s="78"/>
      <c r="G324" s="78"/>
      <c r="H324" s="78"/>
      <c r="I324" s="79">
        <f>K324/E295</f>
        <v>65023.666666666664</v>
      </c>
      <c r="J324" s="79"/>
      <c r="K324" s="79">
        <f>L297+L303+L313+L322+L323+L304</f>
        <v>9753.5499999999993</v>
      </c>
      <c r="L324" s="79"/>
      <c r="AD324">
        <f>ROUND((Source!AT345/100)*((ROUND(SUMIF(SmtRes!AQ147:'SmtRes'!AQ164,"=1",SmtRes!AD147:'SmtRes'!AD164)*Source!I345, 2)+ROUND(SUMIF(SmtRes!AQ147:'SmtRes'!AQ164,"=1",SmtRes!AC147:'SmtRes'!AC164)*Source!I345, 2))), 2)</f>
        <v>620</v>
      </c>
      <c r="AE324">
        <f>ROUND((Source!AU345/100)*((ROUND(SUMIF(SmtRes!AQ147:'SmtRes'!AQ164,"=1",SmtRes!AD147:'SmtRes'!AD164)*Source!I345, 2)+ROUND(SUMIF(SmtRes!AQ147:'SmtRes'!AQ164,"=1",SmtRes!AC147:'SmtRes'!AC164)*Source!I345, 2))), 2)</f>
        <v>325.98</v>
      </c>
      <c r="AN324" s="52">
        <f>L297+L303+L313+L322+L323+L304</f>
        <v>9753.5499999999993</v>
      </c>
      <c r="AO324" s="52">
        <f>L303</f>
        <v>365.79</v>
      </c>
      <c r="AQ324" t="s">
        <v>505</v>
      </c>
      <c r="AR324" s="52">
        <f>L297</f>
        <v>3513.41</v>
      </c>
      <c r="AT324" s="52">
        <f>L304</f>
        <v>174.16</v>
      </c>
      <c r="AV324" t="s">
        <v>505</v>
      </c>
      <c r="AW324" s="52">
        <f>L313</f>
        <v>242.59000000000003</v>
      </c>
      <c r="AZ324">
        <f>Source!X345</f>
        <v>3576.94</v>
      </c>
      <c r="BA324">
        <f>Source!Y345</f>
        <v>1880.66</v>
      </c>
      <c r="CD324">
        <v>2</v>
      </c>
    </row>
    <row r="325" spans="1:82" ht="57" x14ac:dyDescent="0.2">
      <c r="A325" s="37" t="s">
        <v>153</v>
      </c>
      <c r="B325" s="39" t="s">
        <v>553</v>
      </c>
      <c r="C325" s="39" t="str">
        <f>Source!G346</f>
        <v>Муфта соединительная термоусаживаемая для трехжильного кабеля с изоляцией из сшитого полиэтилена, небронированного, напряжением до 10 кВ, сечением жилы: свыше 120 до 240 мм2</v>
      </c>
      <c r="D325" s="40" t="str">
        <f>Source!H346</f>
        <v>ШТ</v>
      </c>
      <c r="E325" s="41">
        <f>Source!K346</f>
        <v>2</v>
      </c>
      <c r="F325" s="41"/>
      <c r="G325" s="41">
        <f>Source!I346</f>
        <v>2</v>
      </c>
      <c r="H325" s="43"/>
      <c r="I325" s="42"/>
      <c r="J325" s="43"/>
      <c r="K325" s="42"/>
      <c r="L325" s="43"/>
    </row>
    <row r="326" spans="1:82" ht="15" x14ac:dyDescent="0.2">
      <c r="A326" s="38"/>
      <c r="B326" s="41">
        <v>1</v>
      </c>
      <c r="C326" s="38" t="s">
        <v>499</v>
      </c>
      <c r="D326" s="40" t="s">
        <v>326</v>
      </c>
      <c r="E326" s="45"/>
      <c r="F326" s="41"/>
      <c r="G326" s="45">
        <f>Source!U346</f>
        <v>8.48</v>
      </c>
      <c r="H326" s="41"/>
      <c r="I326" s="41"/>
      <c r="J326" s="41"/>
      <c r="K326" s="41"/>
      <c r="L326" s="46">
        <f>SUM(L327:L327)-SUMIF(CE327:CE327, 1, L327:L327)</f>
        <v>4780.68</v>
      </c>
    </row>
    <row r="327" spans="1:82" ht="14.25" x14ac:dyDescent="0.2">
      <c r="A327" s="39"/>
      <c r="B327" s="39" t="s">
        <v>409</v>
      </c>
      <c r="C327" s="39" t="s">
        <v>410</v>
      </c>
      <c r="D327" s="40" t="s">
        <v>333</v>
      </c>
      <c r="E327" s="41">
        <v>4.24</v>
      </c>
      <c r="F327" s="41"/>
      <c r="G327" s="41">
        <f>SmtRes!CX165</f>
        <v>8.48</v>
      </c>
      <c r="H327" s="43"/>
      <c r="I327" s="42"/>
      <c r="J327" s="43">
        <f>SmtRes!CZ165</f>
        <v>563.76</v>
      </c>
      <c r="K327" s="42"/>
      <c r="L327" s="43">
        <f>SmtRes!DI165</f>
        <v>4780.68</v>
      </c>
    </row>
    <row r="328" spans="1:82" ht="15" x14ac:dyDescent="0.2">
      <c r="A328" s="38"/>
      <c r="B328" s="41">
        <v>4</v>
      </c>
      <c r="C328" s="38" t="s">
        <v>509</v>
      </c>
      <c r="D328" s="40"/>
      <c r="E328" s="45"/>
      <c r="F328" s="41"/>
      <c r="G328" s="45"/>
      <c r="H328" s="41"/>
      <c r="I328" s="41"/>
      <c r="J328" s="41"/>
      <c r="K328" s="41"/>
      <c r="L328" s="46">
        <f>SUM(L329:L329)-SUMIF(CE329:CE329, 1, L329:L329)</f>
        <v>110.15</v>
      </c>
    </row>
    <row r="329" spans="1:82" ht="14.25" x14ac:dyDescent="0.2">
      <c r="A329" s="39"/>
      <c r="B329" s="39" t="s">
        <v>439</v>
      </c>
      <c r="C329" s="47" t="s">
        <v>441</v>
      </c>
      <c r="D329" s="48" t="s">
        <v>63</v>
      </c>
      <c r="E329" s="49">
        <v>1.1000000000000001</v>
      </c>
      <c r="F329" s="49"/>
      <c r="G329" s="49">
        <f>SmtRes!CX166</f>
        <v>2.2000000000000002</v>
      </c>
      <c r="H329" s="50">
        <f>SmtRes!CZ166</f>
        <v>41.38</v>
      </c>
      <c r="I329" s="51">
        <f>SmtRes!AI166</f>
        <v>1.21</v>
      </c>
      <c r="J329" s="50">
        <f>ROUND(H329*I329, 2)</f>
        <v>50.07</v>
      </c>
      <c r="K329" s="51"/>
      <c r="L329" s="50">
        <f>SmtRes!DF166</f>
        <v>110.15</v>
      </c>
    </row>
    <row r="330" spans="1:82" ht="15" x14ac:dyDescent="0.2">
      <c r="A330" s="39"/>
      <c r="B330" s="39"/>
      <c r="C330" s="53" t="s">
        <v>500</v>
      </c>
      <c r="D330" s="40"/>
      <c r="E330" s="41"/>
      <c r="F330" s="41"/>
      <c r="G330" s="41"/>
      <c r="H330" s="43"/>
      <c r="I330" s="42"/>
      <c r="J330" s="43"/>
      <c r="K330" s="42"/>
      <c r="L330" s="43">
        <f>L326+L328</f>
        <v>4890.83</v>
      </c>
    </row>
    <row r="331" spans="1:82" ht="14.25" x14ac:dyDescent="0.2">
      <c r="A331" s="39"/>
      <c r="B331" s="39"/>
      <c r="C331" s="39" t="s">
        <v>501</v>
      </c>
      <c r="D331" s="40"/>
      <c r="E331" s="41"/>
      <c r="F331" s="41"/>
      <c r="G331" s="41"/>
      <c r="H331" s="43"/>
      <c r="I331" s="42"/>
      <c r="J331" s="43"/>
      <c r="K331" s="42"/>
      <c r="L331" s="43">
        <f>SUM(AR325:AR334)+SUM(AS325:AS334)+SUM(AT325:AT334)+SUM(AU325:AU334)+SUM(AV325:AV334)</f>
        <v>4780.68</v>
      </c>
    </row>
    <row r="332" spans="1:82" ht="28.5" x14ac:dyDescent="0.2">
      <c r="A332" s="39"/>
      <c r="B332" s="39" t="s">
        <v>132</v>
      </c>
      <c r="C332" s="39" t="s">
        <v>549</v>
      </c>
      <c r="D332" s="40" t="s">
        <v>380</v>
      </c>
      <c r="E332" s="41">
        <f>Source!BZ346</f>
        <v>97</v>
      </c>
      <c r="F332" s="41"/>
      <c r="G332" s="41">
        <f>Source!AT346</f>
        <v>97</v>
      </c>
      <c r="H332" s="43"/>
      <c r="I332" s="42"/>
      <c r="J332" s="43"/>
      <c r="K332" s="42"/>
      <c r="L332" s="43">
        <f>SUM(AZ325:AZ334)</f>
        <v>4637.26</v>
      </c>
    </row>
    <row r="333" spans="1:82" ht="28.5" x14ac:dyDescent="0.2">
      <c r="A333" s="47"/>
      <c r="B333" s="47" t="s">
        <v>133</v>
      </c>
      <c r="C333" s="47" t="s">
        <v>550</v>
      </c>
      <c r="D333" s="48" t="s">
        <v>380</v>
      </c>
      <c r="E333" s="49">
        <f>Source!CA346</f>
        <v>51</v>
      </c>
      <c r="F333" s="49"/>
      <c r="G333" s="49">
        <f>Source!AU346</f>
        <v>51</v>
      </c>
      <c r="H333" s="50"/>
      <c r="I333" s="51"/>
      <c r="J333" s="50"/>
      <c r="K333" s="51"/>
      <c r="L333" s="50">
        <f>SUM(BA325:BA334)</f>
        <v>2438.15</v>
      </c>
    </row>
    <row r="334" spans="1:82" ht="15" x14ac:dyDescent="0.2">
      <c r="C334" s="78" t="s">
        <v>504</v>
      </c>
      <c r="D334" s="78"/>
      <c r="E334" s="78"/>
      <c r="F334" s="78"/>
      <c r="G334" s="78"/>
      <c r="H334" s="78"/>
      <c r="I334" s="79">
        <f>K334/E325</f>
        <v>5983.12</v>
      </c>
      <c r="J334" s="79"/>
      <c r="K334" s="79">
        <f>L326+L328+L332+L333</f>
        <v>11966.24</v>
      </c>
      <c r="L334" s="79"/>
      <c r="AD334">
        <f>ROUND((Source!AT346/100)*((ROUND(SUMIF(SmtRes!AQ165:'SmtRes'!AQ167,"=1",SmtRes!AD165:'SmtRes'!AD167)*Source!I346, 2)+ROUND(SUMIF(SmtRes!AQ165:'SmtRes'!AQ167,"=1",SmtRes!AC165:'SmtRes'!AC167)*Source!I346, 2))), 2)</f>
        <v>1093.69</v>
      </c>
      <c r="AE334">
        <f>ROUND((Source!AU346/100)*((ROUND(SUMIF(SmtRes!AQ165:'SmtRes'!AQ167,"=1",SmtRes!AD165:'SmtRes'!AD167)*Source!I346, 2)+ROUND(SUMIF(SmtRes!AQ165:'SmtRes'!AQ167,"=1",SmtRes!AC165:'SmtRes'!AC167)*Source!I346, 2))), 2)</f>
        <v>575.04</v>
      </c>
      <c r="AN334" s="52">
        <f>L326+L328+L332+L333</f>
        <v>11966.24</v>
      </c>
      <c r="AO334">
        <f>0</f>
        <v>0</v>
      </c>
      <c r="AQ334" t="s">
        <v>505</v>
      </c>
      <c r="AR334" s="52">
        <f>L326</f>
        <v>4780.68</v>
      </c>
      <c r="AT334">
        <f>0</f>
        <v>0</v>
      </c>
      <c r="AV334" t="s">
        <v>505</v>
      </c>
      <c r="AW334" s="52">
        <f>L328</f>
        <v>110.15</v>
      </c>
      <c r="AZ334">
        <f>Source!X346</f>
        <v>4637.26</v>
      </c>
      <c r="BA334">
        <f>Source!Y346</f>
        <v>2438.15</v>
      </c>
      <c r="CD334">
        <v>2</v>
      </c>
    </row>
    <row r="335" spans="1:82" ht="71.25" x14ac:dyDescent="0.2">
      <c r="A335" s="37" t="s">
        <v>158</v>
      </c>
      <c r="B335" s="39" t="s">
        <v>552</v>
      </c>
      <c r="C335" s="39" t="str">
        <f>Source!G347</f>
        <v>Муфта концевая термоусаживаемая наружной установки для трехжильного кабеля с изоляцией из сшитого полиэтилена, бронированного, напряжением до 10 кВ, сечением жилы: свыше 120 до 240 мм2</v>
      </c>
      <c r="D335" s="40" t="str">
        <f>Source!H347</f>
        <v>ШТ</v>
      </c>
      <c r="E335" s="41">
        <f>Source!K347</f>
        <v>3</v>
      </c>
      <c r="F335" s="41"/>
      <c r="G335" s="41">
        <f>Source!I347</f>
        <v>3</v>
      </c>
      <c r="H335" s="43"/>
      <c r="I335" s="42"/>
      <c r="J335" s="43"/>
      <c r="K335" s="42"/>
      <c r="L335" s="43"/>
    </row>
    <row r="336" spans="1:82" ht="15" x14ac:dyDescent="0.2">
      <c r="A336" s="38"/>
      <c r="B336" s="41">
        <v>1</v>
      </c>
      <c r="C336" s="38" t="s">
        <v>499</v>
      </c>
      <c r="D336" s="40" t="s">
        <v>326</v>
      </c>
      <c r="E336" s="45"/>
      <c r="F336" s="41"/>
      <c r="G336" s="45">
        <f>Source!U347</f>
        <v>19.38</v>
      </c>
      <c r="H336" s="41"/>
      <c r="I336" s="41"/>
      <c r="J336" s="41"/>
      <c r="K336" s="41"/>
      <c r="L336" s="46">
        <f>SUM(L337:L338)-SUMIF(CE337:CE338, 1, L337:L338)</f>
        <v>9684.18</v>
      </c>
    </row>
    <row r="337" spans="1:83" ht="14.25" x14ac:dyDescent="0.2">
      <c r="A337" s="39"/>
      <c r="B337" s="39" t="s">
        <v>334</v>
      </c>
      <c r="C337" s="39" t="s">
        <v>335</v>
      </c>
      <c r="D337" s="40" t="s">
        <v>333</v>
      </c>
      <c r="E337" s="41">
        <v>3.23</v>
      </c>
      <c r="F337" s="41"/>
      <c r="G337" s="41">
        <f>SmtRes!CX168</f>
        <v>9.69</v>
      </c>
      <c r="H337" s="43"/>
      <c r="I337" s="42"/>
      <c r="J337" s="43">
        <f>SmtRes!CZ168</f>
        <v>435.64</v>
      </c>
      <c r="K337" s="42"/>
      <c r="L337" s="43">
        <f>SmtRes!DI168</f>
        <v>4221.3500000000004</v>
      </c>
    </row>
    <row r="338" spans="1:83" ht="14.25" x14ac:dyDescent="0.2">
      <c r="A338" s="39"/>
      <c r="B338" s="39" t="s">
        <v>409</v>
      </c>
      <c r="C338" s="39" t="s">
        <v>410</v>
      </c>
      <c r="D338" s="40" t="s">
        <v>333</v>
      </c>
      <c r="E338" s="41">
        <v>3.23</v>
      </c>
      <c r="F338" s="41"/>
      <c r="G338" s="41">
        <f>SmtRes!CX169</f>
        <v>9.69</v>
      </c>
      <c r="H338" s="43"/>
      <c r="I338" s="42"/>
      <c r="J338" s="43">
        <f>SmtRes!CZ169</f>
        <v>563.76</v>
      </c>
      <c r="K338" s="42"/>
      <c r="L338" s="43">
        <f>SmtRes!DI169</f>
        <v>5462.83</v>
      </c>
    </row>
    <row r="339" spans="1:83" ht="15" x14ac:dyDescent="0.2">
      <c r="A339" s="38"/>
      <c r="B339" s="41">
        <v>2</v>
      </c>
      <c r="C339" s="38" t="s">
        <v>514</v>
      </c>
      <c r="D339" s="40"/>
      <c r="E339" s="45"/>
      <c r="F339" s="41"/>
      <c r="G339" s="45"/>
      <c r="H339" s="41"/>
      <c r="I339" s="41"/>
      <c r="J339" s="41"/>
      <c r="K339" s="41"/>
      <c r="L339" s="46">
        <f>SUM(L340:L342)-SUMIF(CE340:CE342, 1, L340:L342)</f>
        <v>693.18000000000006</v>
      </c>
    </row>
    <row r="340" spans="1:83" ht="15" x14ac:dyDescent="0.2">
      <c r="A340" s="38"/>
      <c r="B340" s="41"/>
      <c r="C340" s="38" t="s">
        <v>516</v>
      </c>
      <c r="D340" s="40" t="s">
        <v>326</v>
      </c>
      <c r="E340" s="45"/>
      <c r="F340" s="41"/>
      <c r="G340" s="45">
        <f>Source!V347</f>
        <v>1.47</v>
      </c>
      <c r="H340" s="41"/>
      <c r="I340" s="41"/>
      <c r="J340" s="41"/>
      <c r="K340" s="41"/>
      <c r="L340" s="46">
        <f>SUMIF(CE341:CE342, 1, L341:L342)</f>
        <v>721.11</v>
      </c>
      <c r="CE340">
        <v>1</v>
      </c>
    </row>
    <row r="341" spans="1:83" ht="14.25" x14ac:dyDescent="0.2">
      <c r="A341" s="39"/>
      <c r="B341" s="39" t="s">
        <v>436</v>
      </c>
      <c r="C341" s="39" t="s">
        <v>438</v>
      </c>
      <c r="D341" s="40" t="s">
        <v>341</v>
      </c>
      <c r="E341" s="41">
        <v>0.49</v>
      </c>
      <c r="F341" s="41"/>
      <c r="G341" s="41">
        <f>SmtRes!CX171</f>
        <v>1.47</v>
      </c>
      <c r="H341" s="43">
        <f>SmtRes!CZ171</f>
        <v>346.73</v>
      </c>
      <c r="I341" s="42">
        <f>SmtRes!AJ171</f>
        <v>1.36</v>
      </c>
      <c r="J341" s="43">
        <f>ROUND(H341*I341, 2)</f>
        <v>471.55</v>
      </c>
      <c r="K341" s="42"/>
      <c r="L341" s="43">
        <f>SmtRes!DG171</f>
        <v>693.18</v>
      </c>
    </row>
    <row r="342" spans="1:83" ht="14.25" x14ac:dyDescent="0.2">
      <c r="A342" s="39"/>
      <c r="B342" s="39" t="s">
        <v>342</v>
      </c>
      <c r="C342" s="39" t="s">
        <v>515</v>
      </c>
      <c r="D342" s="40" t="s">
        <v>326</v>
      </c>
      <c r="E342" s="41">
        <f>SmtRes!DO171*SmtRes!AT171</f>
        <v>0.49</v>
      </c>
      <c r="F342" s="41"/>
      <c r="G342" s="41">
        <f>SmtRes!DO171*SmtRes!CX171</f>
        <v>1.47</v>
      </c>
      <c r="H342" s="43"/>
      <c r="I342" s="42"/>
      <c r="J342" s="43">
        <f>ROUND(SmtRes!AG171/SmtRes!DO171, 2)</f>
        <v>490.55</v>
      </c>
      <c r="K342" s="42"/>
      <c r="L342" s="43">
        <f>SmtRes!DH171</f>
        <v>721.11</v>
      </c>
      <c r="CE342">
        <v>1</v>
      </c>
    </row>
    <row r="343" spans="1:83" ht="15" x14ac:dyDescent="0.2">
      <c r="A343" s="38"/>
      <c r="B343" s="41">
        <v>4</v>
      </c>
      <c r="C343" s="38" t="s">
        <v>509</v>
      </c>
      <c r="D343" s="40"/>
      <c r="E343" s="45"/>
      <c r="F343" s="41"/>
      <c r="G343" s="45"/>
      <c r="H343" s="41"/>
      <c r="I343" s="41"/>
      <c r="J343" s="41"/>
      <c r="K343" s="41"/>
      <c r="L343" s="46">
        <f>SUM(L344:L344)-SUMIF(CE344:CE344, 1, L344:L344)</f>
        <v>664.38</v>
      </c>
    </row>
    <row r="344" spans="1:83" ht="14.25" x14ac:dyDescent="0.2">
      <c r="A344" s="39"/>
      <c r="B344" s="39" t="s">
        <v>439</v>
      </c>
      <c r="C344" s="47" t="s">
        <v>441</v>
      </c>
      <c r="D344" s="48" t="s">
        <v>63</v>
      </c>
      <c r="E344" s="49">
        <v>4.423</v>
      </c>
      <c r="F344" s="49"/>
      <c r="G344" s="49">
        <f>SmtRes!CX172</f>
        <v>13.269</v>
      </c>
      <c r="H344" s="50">
        <f>SmtRes!CZ172</f>
        <v>41.38</v>
      </c>
      <c r="I344" s="51">
        <f>SmtRes!AI172</f>
        <v>1.21</v>
      </c>
      <c r="J344" s="50">
        <f>ROUND(H344*I344, 2)</f>
        <v>50.07</v>
      </c>
      <c r="K344" s="51"/>
      <c r="L344" s="50">
        <f>SmtRes!DF172</f>
        <v>664.38</v>
      </c>
    </row>
    <row r="345" spans="1:83" ht="15" x14ac:dyDescent="0.2">
      <c r="A345" s="39"/>
      <c r="B345" s="39"/>
      <c r="C345" s="53" t="s">
        <v>500</v>
      </c>
      <c r="D345" s="40"/>
      <c r="E345" s="41"/>
      <c r="F345" s="41"/>
      <c r="G345" s="41"/>
      <c r="H345" s="43"/>
      <c r="I345" s="42"/>
      <c r="J345" s="43"/>
      <c r="K345" s="42"/>
      <c r="L345" s="43">
        <f>L336+L339+L340+L343</f>
        <v>11762.85</v>
      </c>
    </row>
    <row r="346" spans="1:83" ht="14.25" x14ac:dyDescent="0.2">
      <c r="A346" s="39"/>
      <c r="B346" s="39"/>
      <c r="C346" s="39" t="s">
        <v>501</v>
      </c>
      <c r="D346" s="40"/>
      <c r="E346" s="41"/>
      <c r="F346" s="41"/>
      <c r="G346" s="41"/>
      <c r="H346" s="43"/>
      <c r="I346" s="42"/>
      <c r="J346" s="43"/>
      <c r="K346" s="42"/>
      <c r="L346" s="43">
        <f>SUM(AR335:AR349)+SUM(AS335:AS349)+SUM(AT335:AT349)+SUM(AU335:AU349)+SUM(AV335:AV349)</f>
        <v>10405.290000000001</v>
      </c>
    </row>
    <row r="347" spans="1:83" ht="28.5" x14ac:dyDescent="0.2">
      <c r="A347" s="39"/>
      <c r="B347" s="39" t="s">
        <v>132</v>
      </c>
      <c r="C347" s="39" t="s">
        <v>549</v>
      </c>
      <c r="D347" s="40" t="s">
        <v>380</v>
      </c>
      <c r="E347" s="41">
        <f>Source!BZ347</f>
        <v>97</v>
      </c>
      <c r="F347" s="41"/>
      <c r="G347" s="41">
        <f>Source!AT347</f>
        <v>97</v>
      </c>
      <c r="H347" s="43"/>
      <c r="I347" s="42"/>
      <c r="J347" s="43"/>
      <c r="K347" s="42"/>
      <c r="L347" s="43">
        <f>SUM(AZ335:AZ349)</f>
        <v>10093.129999999999</v>
      </c>
    </row>
    <row r="348" spans="1:83" ht="28.5" x14ac:dyDescent="0.2">
      <c r="A348" s="47"/>
      <c r="B348" s="47" t="s">
        <v>133</v>
      </c>
      <c r="C348" s="47" t="s">
        <v>550</v>
      </c>
      <c r="D348" s="48" t="s">
        <v>380</v>
      </c>
      <c r="E348" s="49">
        <f>Source!CA347</f>
        <v>51</v>
      </c>
      <c r="F348" s="49"/>
      <c r="G348" s="49">
        <f>Source!AU347</f>
        <v>51</v>
      </c>
      <c r="H348" s="50"/>
      <c r="I348" s="51"/>
      <c r="J348" s="50"/>
      <c r="K348" s="51"/>
      <c r="L348" s="50">
        <f>SUM(BA335:BA349)</f>
        <v>5306.7</v>
      </c>
    </row>
    <row r="349" spans="1:83" ht="15" x14ac:dyDescent="0.2">
      <c r="C349" s="78" t="s">
        <v>504</v>
      </c>
      <c r="D349" s="78"/>
      <c r="E349" s="78"/>
      <c r="F349" s="78"/>
      <c r="G349" s="78"/>
      <c r="H349" s="78"/>
      <c r="I349" s="79">
        <f>K349/E335</f>
        <v>9054.2266666666674</v>
      </c>
      <c r="J349" s="79"/>
      <c r="K349" s="79">
        <f>L336+L339+L343+L347+L348+L340</f>
        <v>27162.68</v>
      </c>
      <c r="L349" s="79"/>
      <c r="AD349">
        <f>ROUND((Source!AT347/100)*((ROUND(SUMIF(SmtRes!AQ168:'SmtRes'!AQ173,"=1",SmtRes!AD168:'SmtRes'!AD173)*Source!I347, 2)+ROUND(SUMIF(SmtRes!AQ168:'SmtRes'!AQ173,"=1",SmtRes!AC168:'SmtRes'!AC173)*Source!I347, 2))), 2)</f>
        <v>4335.75</v>
      </c>
      <c r="AE349">
        <f>ROUND((Source!AU347/100)*((ROUND(SUMIF(SmtRes!AQ168:'SmtRes'!AQ173,"=1",SmtRes!AD168:'SmtRes'!AD173)*Source!I347, 2)+ROUND(SUMIF(SmtRes!AQ168:'SmtRes'!AQ173,"=1",SmtRes!AC168:'SmtRes'!AC173)*Source!I347, 2))), 2)</f>
        <v>2279.62</v>
      </c>
      <c r="AN349" s="52">
        <f>L336+L339+L343+L347+L348+L340</f>
        <v>27162.68</v>
      </c>
      <c r="AO349" s="52">
        <f>L339</f>
        <v>693.18000000000006</v>
      </c>
      <c r="AQ349" t="s">
        <v>505</v>
      </c>
      <c r="AR349" s="52">
        <f>L336</f>
        <v>9684.18</v>
      </c>
      <c r="AT349" s="52">
        <f>L340</f>
        <v>721.11</v>
      </c>
      <c r="AV349" t="s">
        <v>505</v>
      </c>
      <c r="AW349" s="52">
        <f>L343</f>
        <v>664.38</v>
      </c>
      <c r="AZ349">
        <f>Source!X347</f>
        <v>10093.129999999999</v>
      </c>
      <c r="BA349">
        <f>Source!Y347</f>
        <v>5306.7</v>
      </c>
      <c r="CD349">
        <v>2</v>
      </c>
    </row>
    <row r="350" spans="1:83" ht="57" x14ac:dyDescent="0.2">
      <c r="A350" s="37" t="s">
        <v>167</v>
      </c>
      <c r="B350" s="39" t="s">
        <v>556</v>
      </c>
      <c r="C350" s="39" t="str">
        <f>Source!G348</f>
        <v>Покрытие кабеля, проложенного в траншее, плитами из полимернаполненных материалов в один ряд, расположенными вдоль кабельной линии: размером 48х36 см</v>
      </c>
      <c r="D350" s="40" t="str">
        <f>Source!H348</f>
        <v>100 м</v>
      </c>
      <c r="E350" s="41">
        <f>Source!K348</f>
        <v>4.05</v>
      </c>
      <c r="F350" s="41"/>
      <c r="G350" s="41">
        <f>Source!I348</f>
        <v>4.05</v>
      </c>
      <c r="H350" s="43"/>
      <c r="I350" s="42"/>
      <c r="J350" s="43"/>
      <c r="K350" s="42"/>
      <c r="L350" s="43"/>
    </row>
    <row r="351" spans="1:83" x14ac:dyDescent="0.2">
      <c r="C351" s="59" t="str">
        <f>"Объем: "&amp;Source!I348&amp;"=405/"&amp;"100"</f>
        <v>Объем: 4,05=405/100</v>
      </c>
    </row>
    <row r="352" spans="1:83" ht="15" x14ac:dyDescent="0.2">
      <c r="A352" s="38"/>
      <c r="B352" s="41">
        <v>1</v>
      </c>
      <c r="C352" s="38" t="s">
        <v>499</v>
      </c>
      <c r="D352" s="40" t="s">
        <v>326</v>
      </c>
      <c r="E352" s="45"/>
      <c r="F352" s="41"/>
      <c r="G352" s="45">
        <f>Source!U348</f>
        <v>16.888500000000001</v>
      </c>
      <c r="H352" s="41"/>
      <c r="I352" s="41"/>
      <c r="J352" s="41"/>
      <c r="K352" s="41"/>
      <c r="L352" s="46">
        <f>SUM(L353:L353)-SUMIF(CE353:CE353, 1, L353:L353)</f>
        <v>6924.45</v>
      </c>
    </row>
    <row r="353" spans="1:83" ht="14.25" x14ac:dyDescent="0.2">
      <c r="A353" s="39"/>
      <c r="B353" s="39" t="s">
        <v>391</v>
      </c>
      <c r="C353" s="39" t="s">
        <v>442</v>
      </c>
      <c r="D353" s="40" t="s">
        <v>326</v>
      </c>
      <c r="E353" s="41">
        <v>4.17</v>
      </c>
      <c r="F353" s="41"/>
      <c r="G353" s="41">
        <f>SmtRes!CX174</f>
        <v>16.888500000000001</v>
      </c>
      <c r="H353" s="43"/>
      <c r="I353" s="42"/>
      <c r="J353" s="43">
        <f>SmtRes!CZ174</f>
        <v>410.01</v>
      </c>
      <c r="K353" s="42"/>
      <c r="L353" s="43">
        <f>SmtRes!DI174</f>
        <v>6924.45</v>
      </c>
    </row>
    <row r="354" spans="1:83" ht="15" x14ac:dyDescent="0.2">
      <c r="A354" s="38"/>
      <c r="B354" s="41">
        <v>2</v>
      </c>
      <c r="C354" s="38" t="s">
        <v>514</v>
      </c>
      <c r="D354" s="40"/>
      <c r="E354" s="45"/>
      <c r="F354" s="41"/>
      <c r="G354" s="45"/>
      <c r="H354" s="41"/>
      <c r="I354" s="41"/>
      <c r="J354" s="41"/>
      <c r="K354" s="41"/>
      <c r="L354" s="46">
        <f>SUM(L355:L357)-SUMIF(CE355:CE357, 1, L355:L357)</f>
        <v>1171.0200000000002</v>
      </c>
    </row>
    <row r="355" spans="1:83" ht="15" x14ac:dyDescent="0.2">
      <c r="A355" s="38"/>
      <c r="B355" s="41"/>
      <c r="C355" s="38" t="s">
        <v>516</v>
      </c>
      <c r="D355" s="40" t="s">
        <v>326</v>
      </c>
      <c r="E355" s="45"/>
      <c r="F355" s="41"/>
      <c r="G355" s="45">
        <f>Source!V348</f>
        <v>2.0249999999999999</v>
      </c>
      <c r="H355" s="41"/>
      <c r="I355" s="41"/>
      <c r="J355" s="41"/>
      <c r="K355" s="41"/>
      <c r="L355" s="46">
        <f>SUMIF(CE356:CE357, 1, L356:L357)</f>
        <v>993.36</v>
      </c>
      <c r="CE355">
        <v>1</v>
      </c>
    </row>
    <row r="356" spans="1:83" ht="14.25" x14ac:dyDescent="0.2">
      <c r="A356" s="39"/>
      <c r="B356" s="39" t="s">
        <v>358</v>
      </c>
      <c r="C356" s="39" t="s">
        <v>360</v>
      </c>
      <c r="D356" s="40" t="s">
        <v>341</v>
      </c>
      <c r="E356" s="41">
        <v>0.5</v>
      </c>
      <c r="F356" s="41"/>
      <c r="G356" s="41">
        <f>SmtRes!CX176</f>
        <v>2.0249999999999999</v>
      </c>
      <c r="H356" s="43">
        <f>SmtRes!CZ176</f>
        <v>477.92</v>
      </c>
      <c r="I356" s="42">
        <f>SmtRes!AJ176</f>
        <v>1.21</v>
      </c>
      <c r="J356" s="43">
        <f>ROUND(H356*I356, 2)</f>
        <v>578.28</v>
      </c>
      <c r="K356" s="42"/>
      <c r="L356" s="43">
        <f>SmtRes!DG176</f>
        <v>1171.02</v>
      </c>
    </row>
    <row r="357" spans="1:83" ht="14.25" x14ac:dyDescent="0.2">
      <c r="A357" s="39"/>
      <c r="B357" s="39" t="s">
        <v>342</v>
      </c>
      <c r="C357" s="39" t="s">
        <v>515</v>
      </c>
      <c r="D357" s="40" t="s">
        <v>326</v>
      </c>
      <c r="E357" s="41">
        <f>SmtRes!DO176*SmtRes!AT176</f>
        <v>0.5</v>
      </c>
      <c r="F357" s="41"/>
      <c r="G357" s="41">
        <f>SmtRes!DO176*SmtRes!CX176</f>
        <v>2.0249999999999999</v>
      </c>
      <c r="H357" s="43"/>
      <c r="I357" s="42"/>
      <c r="J357" s="43">
        <f>ROUND(SmtRes!AG176/SmtRes!DO176, 2)</f>
        <v>490.55</v>
      </c>
      <c r="K357" s="42"/>
      <c r="L357" s="43">
        <f>SmtRes!DH176</f>
        <v>993.36</v>
      </c>
      <c r="CE357">
        <v>1</v>
      </c>
    </row>
    <row r="358" spans="1:83" ht="15" x14ac:dyDescent="0.2">
      <c r="A358" s="38"/>
      <c r="B358" s="41">
        <v>4</v>
      </c>
      <c r="C358" s="56" t="s">
        <v>509</v>
      </c>
      <c r="D358" s="48"/>
      <c r="E358" s="57"/>
      <c r="F358" s="49"/>
      <c r="G358" s="57"/>
      <c r="H358" s="49"/>
      <c r="I358" s="49"/>
      <c r="J358" s="49"/>
      <c r="K358" s="49"/>
      <c r="L358" s="58">
        <f>0</f>
        <v>0</v>
      </c>
    </row>
    <row r="359" spans="1:83" ht="15" x14ac:dyDescent="0.2">
      <c r="A359" s="39"/>
      <c r="B359" s="39"/>
      <c r="C359" s="53" t="s">
        <v>500</v>
      </c>
      <c r="D359" s="40"/>
      <c r="E359" s="41"/>
      <c r="F359" s="41"/>
      <c r="G359" s="41"/>
      <c r="H359" s="43"/>
      <c r="I359" s="42"/>
      <c r="J359" s="43"/>
      <c r="K359" s="42"/>
      <c r="L359" s="43">
        <f>L352+L354+L355+L358</f>
        <v>9088.83</v>
      </c>
    </row>
    <row r="360" spans="1:83" ht="14.25" x14ac:dyDescent="0.2">
      <c r="A360" s="39"/>
      <c r="B360" s="39"/>
      <c r="C360" s="39" t="s">
        <v>501</v>
      </c>
      <c r="D360" s="40"/>
      <c r="E360" s="41"/>
      <c r="F360" s="41"/>
      <c r="G360" s="41"/>
      <c r="H360" s="43"/>
      <c r="I360" s="42"/>
      <c r="J360" s="43"/>
      <c r="K360" s="42"/>
      <c r="L360" s="43">
        <f>SUM(AR350:AR363)+SUM(AS350:AS363)+SUM(AT350:AT363)+SUM(AU350:AU363)+SUM(AV350:AV363)</f>
        <v>7917.8099999999995</v>
      </c>
    </row>
    <row r="361" spans="1:83" ht="28.5" x14ac:dyDescent="0.2">
      <c r="A361" s="39"/>
      <c r="B361" s="39" t="s">
        <v>132</v>
      </c>
      <c r="C361" s="39" t="s">
        <v>549</v>
      </c>
      <c r="D361" s="40" t="s">
        <v>380</v>
      </c>
      <c r="E361" s="41">
        <f>Source!BZ348</f>
        <v>97</v>
      </c>
      <c r="F361" s="41"/>
      <c r="G361" s="41">
        <f>Source!AT348</f>
        <v>97</v>
      </c>
      <c r="H361" s="43"/>
      <c r="I361" s="42"/>
      <c r="J361" s="43"/>
      <c r="K361" s="42"/>
      <c r="L361" s="43">
        <f>SUM(AZ350:AZ363)</f>
        <v>7680.28</v>
      </c>
    </row>
    <row r="362" spans="1:83" ht="28.5" x14ac:dyDescent="0.2">
      <c r="A362" s="47"/>
      <c r="B362" s="47" t="s">
        <v>133</v>
      </c>
      <c r="C362" s="47" t="s">
        <v>550</v>
      </c>
      <c r="D362" s="48" t="s">
        <v>380</v>
      </c>
      <c r="E362" s="49">
        <f>Source!CA348</f>
        <v>51</v>
      </c>
      <c r="F362" s="49"/>
      <c r="G362" s="49">
        <f>Source!AU348</f>
        <v>51</v>
      </c>
      <c r="H362" s="50"/>
      <c r="I362" s="51"/>
      <c r="J362" s="50"/>
      <c r="K362" s="51"/>
      <c r="L362" s="50">
        <f>SUM(BA350:BA363)</f>
        <v>4038.08</v>
      </c>
    </row>
    <row r="363" spans="1:83" ht="15" x14ac:dyDescent="0.2">
      <c r="C363" s="78" t="s">
        <v>504</v>
      </c>
      <c r="D363" s="78"/>
      <c r="E363" s="78"/>
      <c r="F363" s="78"/>
      <c r="G363" s="78"/>
      <c r="H363" s="78"/>
      <c r="I363" s="79">
        <f>K363/E350</f>
        <v>5137.5777777777785</v>
      </c>
      <c r="J363" s="79"/>
      <c r="K363" s="79">
        <f>L352+L354+L358+L361+L362+L355</f>
        <v>20807.190000000002</v>
      </c>
      <c r="L363" s="79"/>
      <c r="AD363">
        <f>ROUND((Source!AT348/100)*((ROUND(SUMIF(SmtRes!AQ174:'SmtRes'!AQ177,"=1",SmtRes!AD174:'SmtRes'!AD177)*Source!I348, 2)+ROUND(SUMIF(SmtRes!AQ174:'SmtRes'!AQ177,"=1",SmtRes!AC174:'SmtRes'!AC177)*Source!I348, 2))), 2)</f>
        <v>3537.85</v>
      </c>
      <c r="AE363">
        <f>ROUND((Source!AU348/100)*((ROUND(SUMIF(SmtRes!AQ174:'SmtRes'!AQ177,"=1",SmtRes!AD174:'SmtRes'!AD177)*Source!I348, 2)+ROUND(SUMIF(SmtRes!AQ174:'SmtRes'!AQ177,"=1",SmtRes!AC174:'SmtRes'!AC177)*Source!I348, 2))), 2)</f>
        <v>1860.11</v>
      </c>
      <c r="AN363" s="52">
        <f>L352+L354+L358+L361+L362+L355</f>
        <v>20807.190000000002</v>
      </c>
      <c r="AO363" s="52">
        <f>L354</f>
        <v>1171.0200000000002</v>
      </c>
      <c r="AQ363" t="s">
        <v>505</v>
      </c>
      <c r="AR363" s="52">
        <f>L352</f>
        <v>6924.45</v>
      </c>
      <c r="AT363" s="52">
        <f>L355</f>
        <v>993.36</v>
      </c>
      <c r="AV363" t="s">
        <v>505</v>
      </c>
      <c r="AW363" s="52">
        <f>L358</f>
        <v>0</v>
      </c>
      <c r="AZ363">
        <f>Source!X348</f>
        <v>7680.28</v>
      </c>
      <c r="BA363">
        <f>Source!Y348</f>
        <v>4038.08</v>
      </c>
      <c r="CD363">
        <v>2</v>
      </c>
    </row>
    <row r="364" spans="1:83" ht="28.5" x14ac:dyDescent="0.2">
      <c r="A364" s="37" t="s">
        <v>171</v>
      </c>
      <c r="B364" s="39" t="s">
        <v>557</v>
      </c>
      <c r="C364" s="39" t="str">
        <f>Source!G349</f>
        <v>Указатель месторасположения трассы кабелей, проложенных в земле</v>
      </c>
      <c r="D364" s="40" t="str">
        <f>Source!H349</f>
        <v>ШТ</v>
      </c>
      <c r="E364" s="41">
        <f>Source!K349</f>
        <v>4</v>
      </c>
      <c r="F364" s="41"/>
      <c r="G364" s="41">
        <f>Source!I349</f>
        <v>4</v>
      </c>
      <c r="H364" s="43"/>
      <c r="I364" s="42"/>
      <c r="J364" s="43"/>
      <c r="K364" s="42"/>
      <c r="L364" s="43"/>
    </row>
    <row r="365" spans="1:83" ht="15" x14ac:dyDescent="0.2">
      <c r="A365" s="38"/>
      <c r="B365" s="41">
        <v>1</v>
      </c>
      <c r="C365" s="38" t="s">
        <v>499</v>
      </c>
      <c r="D365" s="40" t="s">
        <v>326</v>
      </c>
      <c r="E365" s="45"/>
      <c r="F365" s="41"/>
      <c r="G365" s="45">
        <f>Source!U349</f>
        <v>2.04</v>
      </c>
      <c r="H365" s="41"/>
      <c r="I365" s="41"/>
      <c r="J365" s="41"/>
      <c r="K365" s="41"/>
      <c r="L365" s="46">
        <f>SUM(L366:L366)-SUMIF(CE366:CE366, 1, L366:L366)</f>
        <v>978.3</v>
      </c>
    </row>
    <row r="366" spans="1:83" ht="14.25" x14ac:dyDescent="0.2">
      <c r="A366" s="39"/>
      <c r="B366" s="39" t="s">
        <v>346</v>
      </c>
      <c r="C366" s="39" t="s">
        <v>347</v>
      </c>
      <c r="D366" s="40" t="s">
        <v>326</v>
      </c>
      <c r="E366" s="41">
        <v>0.51</v>
      </c>
      <c r="F366" s="41"/>
      <c r="G366" s="41">
        <f>SmtRes!CX178</f>
        <v>2.04</v>
      </c>
      <c r="H366" s="43"/>
      <c r="I366" s="42"/>
      <c r="J366" s="43">
        <f>SmtRes!CZ178</f>
        <v>479.56</v>
      </c>
      <c r="K366" s="42"/>
      <c r="L366" s="43">
        <f>SmtRes!DI178</f>
        <v>978.3</v>
      </c>
    </row>
    <row r="367" spans="1:83" ht="15" x14ac:dyDescent="0.2">
      <c r="A367" s="38"/>
      <c r="B367" s="41">
        <v>4</v>
      </c>
      <c r="C367" s="38" t="s">
        <v>509</v>
      </c>
      <c r="D367" s="40"/>
      <c r="E367" s="45"/>
      <c r="F367" s="41"/>
      <c r="G367" s="45"/>
      <c r="H367" s="41"/>
      <c r="I367" s="41"/>
      <c r="J367" s="41"/>
      <c r="K367" s="41"/>
      <c r="L367" s="46">
        <f>SUM(L368:L370)-SUMIF(CE368:CE370, 1, L368:L370)</f>
        <v>1878.0400000000002</v>
      </c>
    </row>
    <row r="368" spans="1:83" ht="42.75" x14ac:dyDescent="0.2">
      <c r="A368" s="39"/>
      <c r="B368" s="39" t="s">
        <v>393</v>
      </c>
      <c r="C368" s="39" t="s">
        <v>395</v>
      </c>
      <c r="D368" s="40" t="s">
        <v>368</v>
      </c>
      <c r="E368" s="41">
        <v>1.06E-3</v>
      </c>
      <c r="F368" s="41"/>
      <c r="G368" s="41">
        <f>SmtRes!CX179</f>
        <v>4.2399999999999998E-3</v>
      </c>
      <c r="H368" s="43">
        <f>SmtRes!CZ179</f>
        <v>71131.5</v>
      </c>
      <c r="I368" s="42">
        <f>SmtRes!AI179</f>
        <v>0.86</v>
      </c>
      <c r="J368" s="43">
        <f>ROUND(H368*I368, 2)</f>
        <v>61173.09</v>
      </c>
      <c r="K368" s="42"/>
      <c r="L368" s="43">
        <f>SmtRes!DF179</f>
        <v>259.37</v>
      </c>
    </row>
    <row r="369" spans="1:82" ht="42.75" x14ac:dyDescent="0.2">
      <c r="A369" s="39"/>
      <c r="B369" s="39" t="s">
        <v>369</v>
      </c>
      <c r="C369" s="39" t="s">
        <v>371</v>
      </c>
      <c r="D369" s="40" t="s">
        <v>368</v>
      </c>
      <c r="E369" s="41">
        <v>5.0899999999999999E-3</v>
      </c>
      <c r="F369" s="41"/>
      <c r="G369" s="41">
        <f>SmtRes!CX180</f>
        <v>2.036E-2</v>
      </c>
      <c r="H369" s="43"/>
      <c r="I369" s="42"/>
      <c r="J369" s="43">
        <f>SmtRes!CZ180</f>
        <v>55303.81</v>
      </c>
      <c r="K369" s="42"/>
      <c r="L369" s="43">
        <f>SmtRes!DF180</f>
        <v>1125.99</v>
      </c>
    </row>
    <row r="370" spans="1:82" ht="28.5" x14ac:dyDescent="0.2">
      <c r="A370" s="39"/>
      <c r="B370" s="39" t="s">
        <v>396</v>
      </c>
      <c r="C370" s="47" t="s">
        <v>398</v>
      </c>
      <c r="D370" s="48" t="s">
        <v>368</v>
      </c>
      <c r="E370" s="49">
        <v>2.0000000000000001E-4</v>
      </c>
      <c r="F370" s="49"/>
      <c r="G370" s="49">
        <f>SmtRes!CX181</f>
        <v>8.0000000000000004E-4</v>
      </c>
      <c r="H370" s="50">
        <f>SmtRes!CZ181</f>
        <v>360146.05</v>
      </c>
      <c r="I370" s="51">
        <f>SmtRes!AI181</f>
        <v>1.71</v>
      </c>
      <c r="J370" s="50">
        <f>ROUND(H370*I370, 2)</f>
        <v>615849.75</v>
      </c>
      <c r="K370" s="51"/>
      <c r="L370" s="50">
        <f>SmtRes!DF181</f>
        <v>492.68</v>
      </c>
    </row>
    <row r="371" spans="1:82" ht="15" x14ac:dyDescent="0.2">
      <c r="A371" s="39"/>
      <c r="B371" s="39"/>
      <c r="C371" s="53" t="s">
        <v>500</v>
      </c>
      <c r="D371" s="40"/>
      <c r="E371" s="41"/>
      <c r="F371" s="41"/>
      <c r="G371" s="41"/>
      <c r="H371" s="43"/>
      <c r="I371" s="42"/>
      <c r="J371" s="43"/>
      <c r="K371" s="42"/>
      <c r="L371" s="43">
        <f>L365+L367</f>
        <v>2856.34</v>
      </c>
    </row>
    <row r="372" spans="1:82" ht="14.25" x14ac:dyDescent="0.2">
      <c r="A372" s="39"/>
      <c r="B372" s="39"/>
      <c r="C372" s="39" t="s">
        <v>501</v>
      </c>
      <c r="D372" s="40"/>
      <c r="E372" s="41"/>
      <c r="F372" s="41"/>
      <c r="G372" s="41"/>
      <c r="H372" s="43"/>
      <c r="I372" s="42"/>
      <c r="J372" s="43"/>
      <c r="K372" s="42"/>
      <c r="L372" s="43">
        <f>SUM(AR364:AR375)+SUM(AS364:AS375)+SUM(AT364:AT375)+SUM(AU364:AU375)+SUM(AV364:AV375)</f>
        <v>978.3</v>
      </c>
    </row>
    <row r="373" spans="1:82" ht="28.5" x14ac:dyDescent="0.2">
      <c r="A373" s="39"/>
      <c r="B373" s="39" t="s">
        <v>132</v>
      </c>
      <c r="C373" s="39" t="s">
        <v>549</v>
      </c>
      <c r="D373" s="40" t="s">
        <v>380</v>
      </c>
      <c r="E373" s="41">
        <f>Source!BZ349</f>
        <v>97</v>
      </c>
      <c r="F373" s="41"/>
      <c r="G373" s="41">
        <f>Source!AT349</f>
        <v>97</v>
      </c>
      <c r="H373" s="43"/>
      <c r="I373" s="42"/>
      <c r="J373" s="43"/>
      <c r="K373" s="42"/>
      <c r="L373" s="43">
        <f>SUM(AZ364:AZ375)</f>
        <v>948.95</v>
      </c>
    </row>
    <row r="374" spans="1:82" ht="28.5" x14ac:dyDescent="0.2">
      <c r="A374" s="47"/>
      <c r="B374" s="47" t="s">
        <v>133</v>
      </c>
      <c r="C374" s="47" t="s">
        <v>550</v>
      </c>
      <c r="D374" s="48" t="s">
        <v>380</v>
      </c>
      <c r="E374" s="49">
        <f>Source!CA349</f>
        <v>51</v>
      </c>
      <c r="F374" s="49"/>
      <c r="G374" s="49">
        <f>Source!AU349</f>
        <v>51</v>
      </c>
      <c r="H374" s="50"/>
      <c r="I374" s="51"/>
      <c r="J374" s="50"/>
      <c r="K374" s="51"/>
      <c r="L374" s="50">
        <f>SUM(BA364:BA375)</f>
        <v>498.93</v>
      </c>
    </row>
    <row r="375" spans="1:82" ht="15" x14ac:dyDescent="0.2">
      <c r="C375" s="78" t="s">
        <v>504</v>
      </c>
      <c r="D375" s="78"/>
      <c r="E375" s="78"/>
      <c r="F375" s="78"/>
      <c r="G375" s="78"/>
      <c r="H375" s="78"/>
      <c r="I375" s="79">
        <f>K375/E364</f>
        <v>1076.0550000000001</v>
      </c>
      <c r="J375" s="79"/>
      <c r="K375" s="79">
        <f>L365+L367+L373+L374</f>
        <v>4304.22</v>
      </c>
      <c r="L375" s="79"/>
      <c r="AD375">
        <f>ROUND((Source!AT349/100)*((ROUND(SUMIF(SmtRes!AQ178:'SmtRes'!AQ181,"=1",SmtRes!AD178:'SmtRes'!AD181)*Source!I349, 2)+ROUND(SUMIF(SmtRes!AQ178:'SmtRes'!AQ181,"=1",SmtRes!AC178:'SmtRes'!AC181)*Source!I349, 2))), 2)</f>
        <v>1860.69</v>
      </c>
      <c r="AE375">
        <f>ROUND((Source!AU349/100)*((ROUND(SUMIF(SmtRes!AQ178:'SmtRes'!AQ181,"=1",SmtRes!AD178:'SmtRes'!AD181)*Source!I349, 2)+ROUND(SUMIF(SmtRes!AQ178:'SmtRes'!AQ181,"=1",SmtRes!AC178:'SmtRes'!AC181)*Source!I349, 2))), 2)</f>
        <v>978.3</v>
      </c>
      <c r="AN375" s="52">
        <f>L365+L367+L373+L374</f>
        <v>4304.22</v>
      </c>
      <c r="AO375">
        <f>0</f>
        <v>0</v>
      </c>
      <c r="AQ375" t="s">
        <v>505</v>
      </c>
      <c r="AR375" s="52">
        <f>L365</f>
        <v>978.3</v>
      </c>
      <c r="AT375">
        <f>0</f>
        <v>0</v>
      </c>
      <c r="AV375" t="s">
        <v>505</v>
      </c>
      <c r="AW375" s="52">
        <f>L367</f>
        <v>1878.0400000000002</v>
      </c>
      <c r="AZ375">
        <f>Source!X349</f>
        <v>948.95</v>
      </c>
      <c r="BA375">
        <f>Source!Y349</f>
        <v>498.93</v>
      </c>
      <c r="CD375">
        <v>2</v>
      </c>
    </row>
    <row r="377" spans="1:82" ht="15" x14ac:dyDescent="0.2">
      <c r="A377" s="60"/>
      <c r="B377" s="61"/>
      <c r="C377" s="75" t="s">
        <v>518</v>
      </c>
      <c r="D377" s="75"/>
      <c r="E377" s="75"/>
      <c r="F377" s="75"/>
      <c r="G377" s="75"/>
      <c r="H377" s="75"/>
      <c r="I377" s="46"/>
      <c r="J377" s="60"/>
      <c r="K377" s="62"/>
      <c r="L377" s="46">
        <f>L379+L380+L386+L390</f>
        <v>130514.86999999998</v>
      </c>
    </row>
    <row r="378" spans="1:82" ht="14.25" x14ac:dyDescent="0.2">
      <c r="A378" s="54"/>
      <c r="B378" s="59"/>
      <c r="C378" s="76" t="s">
        <v>519</v>
      </c>
      <c r="D378" s="73"/>
      <c r="E378" s="73"/>
      <c r="F378" s="73"/>
      <c r="G378" s="73"/>
      <c r="H378" s="73"/>
      <c r="I378" s="43"/>
      <c r="J378" s="54"/>
      <c r="K378" s="41"/>
      <c r="L378" s="43"/>
    </row>
    <row r="379" spans="1:82" ht="14.25" x14ac:dyDescent="0.2">
      <c r="A379" s="54"/>
      <c r="B379" s="59"/>
      <c r="C379" s="73" t="s">
        <v>520</v>
      </c>
      <c r="D379" s="73"/>
      <c r="E379" s="73"/>
      <c r="F379" s="73"/>
      <c r="G379" s="73"/>
      <c r="H379" s="73"/>
      <c r="I379" s="43"/>
      <c r="J379" s="54"/>
      <c r="K379" s="41"/>
      <c r="L379" s="43">
        <f>SUM(AR254:AR375)</f>
        <v>100191.60999999999</v>
      </c>
    </row>
    <row r="380" spans="1:82" ht="14.25" hidden="1" x14ac:dyDescent="0.2">
      <c r="A380" s="54"/>
      <c r="B380" s="59"/>
      <c r="C380" s="73" t="s">
        <v>521</v>
      </c>
      <c r="D380" s="73"/>
      <c r="E380" s="73"/>
      <c r="F380" s="73"/>
      <c r="G380" s="73"/>
      <c r="H380" s="73"/>
      <c r="I380" s="43"/>
      <c r="J380" s="54"/>
      <c r="K380" s="41"/>
      <c r="L380" s="43">
        <f>L382+L385+L384</f>
        <v>26990.01</v>
      </c>
    </row>
    <row r="381" spans="1:82" ht="14.25" hidden="1" x14ac:dyDescent="0.2">
      <c r="A381" s="54"/>
      <c r="B381" s="59"/>
      <c r="C381" s="76" t="s">
        <v>522</v>
      </c>
      <c r="D381" s="73"/>
      <c r="E381" s="73"/>
      <c r="F381" s="73"/>
      <c r="G381" s="73"/>
      <c r="H381" s="73"/>
      <c r="I381" s="43"/>
      <c r="J381" s="54"/>
      <c r="K381" s="41"/>
      <c r="L381" s="43"/>
    </row>
    <row r="382" spans="1:82" ht="14.25" x14ac:dyDescent="0.2">
      <c r="A382" s="54"/>
      <c r="B382" s="59"/>
      <c r="C382" s="73" t="s">
        <v>521</v>
      </c>
      <c r="D382" s="73"/>
      <c r="E382" s="73"/>
      <c r="F382" s="73"/>
      <c r="G382" s="73"/>
      <c r="H382" s="73"/>
      <c r="I382" s="43"/>
      <c r="J382" s="54"/>
      <c r="K382" s="41"/>
      <c r="L382" s="43">
        <f>SUM(AO254:AO375)</f>
        <v>15430.489999999998</v>
      </c>
    </row>
    <row r="383" spans="1:82" ht="14.25" hidden="1" x14ac:dyDescent="0.2">
      <c r="A383" s="54"/>
      <c r="B383" s="59"/>
      <c r="C383" s="76" t="s">
        <v>523</v>
      </c>
      <c r="D383" s="73"/>
      <c r="E383" s="73"/>
      <c r="F383" s="73"/>
      <c r="G383" s="73"/>
      <c r="H383" s="73"/>
      <c r="I383" s="43"/>
      <c r="J383" s="54"/>
      <c r="K383" s="41"/>
      <c r="L383" s="43"/>
    </row>
    <row r="384" spans="1:82" ht="14.25" x14ac:dyDescent="0.2">
      <c r="A384" s="54"/>
      <c r="B384" s="59"/>
      <c r="C384" s="73" t="s">
        <v>543</v>
      </c>
      <c r="D384" s="73"/>
      <c r="E384" s="73"/>
      <c r="F384" s="73"/>
      <c r="G384" s="73"/>
      <c r="H384" s="73"/>
      <c r="I384" s="43"/>
      <c r="J384" s="54"/>
      <c r="K384" s="41"/>
      <c r="L384" s="43">
        <f>SUM(AT254:AT375)</f>
        <v>11559.52</v>
      </c>
    </row>
    <row r="385" spans="1:12" ht="14.25" hidden="1" x14ac:dyDescent="0.2">
      <c r="A385" s="54"/>
      <c r="B385" s="59"/>
      <c r="C385" s="73" t="s">
        <v>524</v>
      </c>
      <c r="D385" s="73"/>
      <c r="E385" s="73"/>
      <c r="F385" s="73"/>
      <c r="G385" s="73"/>
      <c r="H385" s="73"/>
      <c r="I385" s="43"/>
      <c r="J385" s="54"/>
      <c r="K385" s="41"/>
      <c r="L385" s="43">
        <f>SUM(AV254:AV375)</f>
        <v>0</v>
      </c>
    </row>
    <row r="386" spans="1:12" ht="14.25" x14ac:dyDescent="0.2">
      <c r="A386" s="54"/>
      <c r="B386" s="59"/>
      <c r="C386" s="73" t="s">
        <v>525</v>
      </c>
      <c r="D386" s="73"/>
      <c r="E386" s="73"/>
      <c r="F386" s="73"/>
      <c r="G386" s="73"/>
      <c r="H386" s="73"/>
      <c r="I386" s="43"/>
      <c r="J386" s="54"/>
      <c r="K386" s="41"/>
      <c r="L386" s="43">
        <f>L388+L389</f>
        <v>3333.25</v>
      </c>
    </row>
    <row r="387" spans="1:12" ht="14.25" x14ac:dyDescent="0.2">
      <c r="A387" s="54"/>
      <c r="B387" s="59"/>
      <c r="C387" s="76" t="s">
        <v>522</v>
      </c>
      <c r="D387" s="73"/>
      <c r="E387" s="73"/>
      <c r="F387" s="73"/>
      <c r="G387" s="73"/>
      <c r="H387" s="73"/>
      <c r="I387" s="43"/>
      <c r="J387" s="54"/>
      <c r="K387" s="41"/>
      <c r="L387" s="43"/>
    </row>
    <row r="388" spans="1:12" ht="14.25" x14ac:dyDescent="0.2">
      <c r="A388" s="54"/>
      <c r="B388" s="59"/>
      <c r="C388" s="73" t="s">
        <v>526</v>
      </c>
      <c r="D388" s="73"/>
      <c r="E388" s="73"/>
      <c r="F388" s="73"/>
      <c r="G388" s="73"/>
      <c r="H388" s="73"/>
      <c r="I388" s="43"/>
      <c r="J388" s="54"/>
      <c r="K388" s="41"/>
      <c r="L388" s="43">
        <f>SUM(AW254:AW375)-SUM(BK254:BK375)</f>
        <v>3333.25</v>
      </c>
    </row>
    <row r="389" spans="1:12" ht="14.25" hidden="1" x14ac:dyDescent="0.2">
      <c r="A389" s="54"/>
      <c r="B389" s="59"/>
      <c r="C389" s="73" t="s">
        <v>527</v>
      </c>
      <c r="D389" s="73"/>
      <c r="E389" s="73"/>
      <c r="F389" s="73"/>
      <c r="G389" s="73"/>
      <c r="H389" s="73"/>
      <c r="I389" s="43"/>
      <c r="J389" s="54"/>
      <c r="K389" s="41"/>
      <c r="L389" s="43">
        <f>SUM(BC254:BC375)</f>
        <v>0</v>
      </c>
    </row>
    <row r="390" spans="1:12" ht="14.25" hidden="1" x14ac:dyDescent="0.2">
      <c r="A390" s="54"/>
      <c r="B390" s="59"/>
      <c r="C390" s="73" t="s">
        <v>528</v>
      </c>
      <c r="D390" s="73"/>
      <c r="E390" s="73"/>
      <c r="F390" s="73"/>
      <c r="G390" s="73"/>
      <c r="H390" s="73"/>
      <c r="I390" s="43"/>
      <c r="J390" s="54"/>
      <c r="K390" s="41"/>
      <c r="L390" s="43">
        <f>SUM(BB254:BB375)</f>
        <v>0</v>
      </c>
    </row>
    <row r="391" spans="1:12" ht="14.25" x14ac:dyDescent="0.2">
      <c r="A391" s="54"/>
      <c r="B391" s="59"/>
      <c r="C391" s="73" t="s">
        <v>529</v>
      </c>
      <c r="D391" s="73"/>
      <c r="E391" s="73"/>
      <c r="F391" s="73"/>
      <c r="G391" s="73"/>
      <c r="H391" s="73"/>
      <c r="I391" s="43"/>
      <c r="J391" s="54"/>
      <c r="K391" s="41"/>
      <c r="L391" s="43">
        <f>SUM(AR254:AR375)+SUM(AT254:AT375)+SUM(AV254:AV375)</f>
        <v>111751.12999999999</v>
      </c>
    </row>
    <row r="392" spans="1:12" ht="14.25" x14ac:dyDescent="0.2">
      <c r="A392" s="54"/>
      <c r="B392" s="59"/>
      <c r="C392" s="73" t="s">
        <v>530</v>
      </c>
      <c r="D392" s="73"/>
      <c r="E392" s="73"/>
      <c r="F392" s="73"/>
      <c r="G392" s="73"/>
      <c r="H392" s="73"/>
      <c r="I392" s="43"/>
      <c r="J392" s="54"/>
      <c r="K392" s="41"/>
      <c r="L392" s="43">
        <f>SUM(AZ254:AZ375)</f>
        <v>108398.6</v>
      </c>
    </row>
    <row r="393" spans="1:12" ht="14.25" x14ac:dyDescent="0.2">
      <c r="A393" s="54"/>
      <c r="B393" s="59"/>
      <c r="C393" s="73" t="s">
        <v>531</v>
      </c>
      <c r="D393" s="73"/>
      <c r="E393" s="73"/>
      <c r="F393" s="73"/>
      <c r="G393" s="73"/>
      <c r="H393" s="73"/>
      <c r="I393" s="43"/>
      <c r="J393" s="54"/>
      <c r="K393" s="41"/>
      <c r="L393" s="43">
        <f>SUM(BA254:BA375)</f>
        <v>56993.07</v>
      </c>
    </row>
    <row r="394" spans="1:12" ht="14.25" hidden="1" x14ac:dyDescent="0.2">
      <c r="A394" s="54"/>
      <c r="B394" s="59"/>
      <c r="C394" s="73" t="s">
        <v>532</v>
      </c>
      <c r="D394" s="73"/>
      <c r="E394" s="73"/>
      <c r="F394" s="73"/>
      <c r="G394" s="73"/>
      <c r="H394" s="73"/>
      <c r="I394" s="43"/>
      <c r="J394" s="54"/>
      <c r="K394" s="41"/>
      <c r="L394" s="43">
        <f>L396+L397</f>
        <v>0</v>
      </c>
    </row>
    <row r="395" spans="1:12" ht="14.25" hidden="1" x14ac:dyDescent="0.2">
      <c r="A395" s="54"/>
      <c r="B395" s="59"/>
      <c r="C395" s="76" t="s">
        <v>519</v>
      </c>
      <c r="D395" s="73"/>
      <c r="E395" s="73"/>
      <c r="F395" s="73"/>
      <c r="G395" s="73"/>
      <c r="H395" s="73"/>
      <c r="I395" s="43"/>
      <c r="J395" s="54"/>
      <c r="K395" s="41"/>
      <c r="L395" s="43"/>
    </row>
    <row r="396" spans="1:12" ht="14.25" hidden="1" x14ac:dyDescent="0.2">
      <c r="A396" s="54"/>
      <c r="B396" s="59"/>
      <c r="C396" s="73" t="s">
        <v>533</v>
      </c>
      <c r="D396" s="73"/>
      <c r="E396" s="73"/>
      <c r="F396" s="73"/>
      <c r="G396" s="73"/>
      <c r="H396" s="73"/>
      <c r="I396" s="43"/>
      <c r="J396" s="54"/>
      <c r="K396" s="41"/>
      <c r="L396" s="43">
        <f>SUM(BK254:BK375)</f>
        <v>0</v>
      </c>
    </row>
    <row r="397" spans="1:12" ht="14.25" hidden="1" x14ac:dyDescent="0.2">
      <c r="A397" s="54"/>
      <c r="B397" s="59"/>
      <c r="C397" s="73" t="s">
        <v>534</v>
      </c>
      <c r="D397" s="73"/>
      <c r="E397" s="73"/>
      <c r="F397" s="73"/>
      <c r="G397" s="73"/>
      <c r="H397" s="73"/>
      <c r="I397" s="43"/>
      <c r="J397" s="54"/>
      <c r="K397" s="41"/>
      <c r="L397" s="43">
        <f>SUM(BD254:BD375)</f>
        <v>0</v>
      </c>
    </row>
    <row r="398" spans="1:12" ht="14.25" hidden="1" x14ac:dyDescent="0.2">
      <c r="A398" s="54"/>
      <c r="B398" s="59"/>
      <c r="C398" s="73" t="s">
        <v>535</v>
      </c>
      <c r="D398" s="73"/>
      <c r="E398" s="73"/>
      <c r="F398" s="73"/>
      <c r="G398" s="73"/>
      <c r="H398" s="73"/>
      <c r="I398" s="43"/>
      <c r="J398" s="54"/>
      <c r="K398" s="41"/>
      <c r="L398" s="43"/>
    </row>
    <row r="399" spans="1:12" ht="14.25" hidden="1" x14ac:dyDescent="0.2">
      <c r="A399" s="54"/>
      <c r="B399" s="59"/>
      <c r="C399" s="73" t="s">
        <v>536</v>
      </c>
      <c r="D399" s="73"/>
      <c r="E399" s="73"/>
      <c r="F399" s="73"/>
      <c r="G399" s="73"/>
      <c r="H399" s="73"/>
      <c r="I399" s="43"/>
      <c r="J399" s="54"/>
      <c r="K399" s="41"/>
      <c r="L399" s="43">
        <f>SUM(BO254:BO375)</f>
        <v>0</v>
      </c>
    </row>
    <row r="400" spans="1:12" ht="15" x14ac:dyDescent="0.2">
      <c r="A400" s="60"/>
      <c r="B400" s="61"/>
      <c r="C400" s="75" t="s">
        <v>537</v>
      </c>
      <c r="D400" s="75"/>
      <c r="E400" s="75"/>
      <c r="F400" s="75"/>
      <c r="G400" s="75"/>
      <c r="H400" s="75"/>
      <c r="I400" s="46"/>
      <c r="J400" s="60"/>
      <c r="K400" s="62"/>
      <c r="L400" s="46">
        <f>L377+L392+L393+L394+L398+L399</f>
        <v>295906.53999999998</v>
      </c>
    </row>
    <row r="401" spans="1:82" ht="14.25" x14ac:dyDescent="0.2">
      <c r="A401" s="54"/>
      <c r="B401" s="59"/>
      <c r="C401" s="76" t="s">
        <v>538</v>
      </c>
      <c r="D401" s="73"/>
      <c r="E401" s="73"/>
      <c r="F401" s="73"/>
      <c r="G401" s="73"/>
      <c r="H401" s="73"/>
      <c r="I401" s="43"/>
      <c r="J401" s="54"/>
      <c r="K401" s="41"/>
      <c r="L401" s="43"/>
    </row>
    <row r="402" spans="1:82" ht="14.25" hidden="1" x14ac:dyDescent="0.2">
      <c r="A402" s="54"/>
      <c r="B402" s="59"/>
      <c r="C402" s="73" t="s">
        <v>539</v>
      </c>
      <c r="D402" s="73"/>
      <c r="E402" s="73"/>
      <c r="F402" s="73"/>
      <c r="G402" s="73"/>
      <c r="H402" s="73"/>
      <c r="I402" s="43"/>
      <c r="J402" s="54"/>
      <c r="K402" s="41"/>
      <c r="L402" s="43">
        <f>SUM(AX254:AX375)</f>
        <v>0</v>
      </c>
    </row>
    <row r="403" spans="1:82" ht="14.25" hidden="1" x14ac:dyDescent="0.2">
      <c r="A403" s="54"/>
      <c r="B403" s="59"/>
      <c r="C403" s="73" t="s">
        <v>540</v>
      </c>
      <c r="D403" s="73"/>
      <c r="E403" s="73"/>
      <c r="F403" s="73"/>
      <c r="G403" s="73"/>
      <c r="H403" s="73"/>
      <c r="I403" s="43"/>
      <c r="J403" s="54"/>
      <c r="K403" s="41"/>
      <c r="L403" s="43">
        <f>SUM(AY254:AY375)</f>
        <v>0</v>
      </c>
    </row>
    <row r="404" spans="1:82" ht="14.25" x14ac:dyDescent="0.2">
      <c r="A404" s="54"/>
      <c r="B404" s="59"/>
      <c r="C404" s="73" t="s">
        <v>541</v>
      </c>
      <c r="D404" s="73"/>
      <c r="E404" s="73"/>
      <c r="F404" s="74"/>
      <c r="G404" s="45">
        <f>Source!F373</f>
        <v>206.8895</v>
      </c>
      <c r="H404" s="54"/>
      <c r="I404" s="54"/>
      <c r="J404" s="54"/>
      <c r="K404" s="54"/>
      <c r="L404" s="54"/>
    </row>
    <row r="405" spans="1:82" ht="14.25" x14ac:dyDescent="0.2">
      <c r="A405" s="54"/>
      <c r="B405" s="59"/>
      <c r="C405" s="73" t="s">
        <v>542</v>
      </c>
      <c r="D405" s="73"/>
      <c r="E405" s="73"/>
      <c r="F405" s="74"/>
      <c r="G405" s="45">
        <f>Source!F374</f>
        <v>23.001000000000001</v>
      </c>
      <c r="H405" s="54"/>
      <c r="I405" s="54"/>
      <c r="J405" s="54"/>
      <c r="K405" s="54"/>
      <c r="L405" s="54"/>
    </row>
    <row r="408" spans="1:82" ht="16.5" x14ac:dyDescent="0.2">
      <c r="A408" s="80" t="s">
        <v>558</v>
      </c>
      <c r="B408" s="80"/>
      <c r="C408" s="80"/>
      <c r="D408" s="80"/>
      <c r="E408" s="80"/>
      <c r="F408" s="80"/>
      <c r="G408" s="80"/>
      <c r="H408" s="80"/>
      <c r="I408" s="80"/>
      <c r="J408" s="80"/>
      <c r="K408" s="80"/>
      <c r="L408" s="80"/>
    </row>
    <row r="409" spans="1:82" ht="28.5" x14ac:dyDescent="0.2">
      <c r="A409" s="37" t="s">
        <v>178</v>
      </c>
      <c r="B409" s="39" t="str">
        <f>Source!F385</f>
        <v>21.1.07.02-1058</v>
      </c>
      <c r="C409" s="39" t="str">
        <f>Source!G385</f>
        <v>Кабель силовой с алюминиевыми жилами  АПвПуг  1х240мк/50-20000</v>
      </c>
      <c r="D409" s="40" t="str">
        <f>Source!H385</f>
        <v>1000 м</v>
      </c>
      <c r="E409" s="41">
        <f>Source!K385</f>
        <v>1.2851999999999999</v>
      </c>
      <c r="F409" s="41"/>
      <c r="G409" s="41">
        <f>Source!I385</f>
        <v>1.2851999999999999</v>
      </c>
      <c r="H409" s="43">
        <f>Source!AL385</f>
        <v>1119481.8</v>
      </c>
      <c r="I409" s="42">
        <f>IF(Source!BC385&lt;&gt; 0, Source!BC385, 1)</f>
        <v>1.22</v>
      </c>
      <c r="J409" s="43">
        <f>ROUND(H409*I409, 2)</f>
        <v>1365767.8</v>
      </c>
      <c r="K409" s="42"/>
      <c r="L409" s="43">
        <f>Source!P385</f>
        <v>1755284.78</v>
      </c>
    </row>
    <row r="410" spans="1:82" x14ac:dyDescent="0.2">
      <c r="A410" s="63"/>
      <c r="B410" s="63"/>
      <c r="C410" s="125" t="str">
        <f>"Объем: "&amp;Source!I385&amp;"=1285,2/"&amp;"1000"</f>
        <v>Объем: 1,2852=1285,2/1000</v>
      </c>
      <c r="D410" s="63"/>
      <c r="E410" s="63"/>
      <c r="F410" s="63"/>
      <c r="G410" s="63"/>
      <c r="H410" s="63"/>
      <c r="I410" s="63"/>
      <c r="J410" s="63"/>
      <c r="K410" s="63"/>
      <c r="L410" s="63"/>
    </row>
    <row r="411" spans="1:82" ht="15" x14ac:dyDescent="0.2">
      <c r="C411" s="78" t="s">
        <v>504</v>
      </c>
      <c r="D411" s="78"/>
      <c r="E411" s="78"/>
      <c r="F411" s="78"/>
      <c r="G411" s="78"/>
      <c r="H411" s="78"/>
      <c r="I411" s="79">
        <f>K411/E409</f>
        <v>1365767.8026766262</v>
      </c>
      <c r="J411" s="79"/>
      <c r="K411" s="79">
        <f>L409</f>
        <v>1755284.78</v>
      </c>
      <c r="L411" s="79"/>
      <c r="AD411">
        <f>ROUND((Source!AT385/100)*((ROUND(ROUND(Source!AO385,2)*Source!I385, 2)+ROUND(ROUND(Source!AN385,2)*Source!I385, 2))), 2)</f>
        <v>0</v>
      </c>
      <c r="AE411">
        <f>ROUND((Source!AU385/100)*((ROUND(ROUND(Source!AO385,2)*Source!I385, 2)+ROUND(ROUND(Source!AN385,2)*Source!I385, 2))), 2)</f>
        <v>0</v>
      </c>
      <c r="AN411" s="52">
        <f>L409</f>
        <v>1755284.78</v>
      </c>
      <c r="AO411">
        <f>0</f>
        <v>0</v>
      </c>
      <c r="AQ411" t="s">
        <v>505</v>
      </c>
      <c r="AR411">
        <f>0</f>
        <v>0</v>
      </c>
      <c r="AT411">
        <f>0</f>
        <v>0</v>
      </c>
      <c r="AV411" t="s">
        <v>505</v>
      </c>
      <c r="AW411" s="52">
        <f>L409</f>
        <v>1755284.78</v>
      </c>
      <c r="AZ411">
        <f>Source!X385</f>
        <v>0</v>
      </c>
      <c r="BA411">
        <f>Source!Y385</f>
        <v>0</v>
      </c>
      <c r="CD411">
        <v>2</v>
      </c>
    </row>
    <row r="412" spans="1:82" ht="71.25" x14ac:dyDescent="0.2">
      <c r="A412" s="64" t="s">
        <v>182</v>
      </c>
      <c r="B412" s="47" t="str">
        <f>Source!F386</f>
        <v>20.2.09.08-1152</v>
      </c>
      <c r="C412" s="47" t="str">
        <f>Source!G386</f>
        <v>Муфта кабельная концевая с болтовыми наконечниками, термоусаживаемая наружной установки на напряжение до 10 кВ для одножильных экранированных кабелей с изоляцией из сшитого полиэтилена, сечением жил 150-240 мм2</v>
      </c>
      <c r="D412" s="48" t="str">
        <f>Source!H386</f>
        <v>ШТ</v>
      </c>
      <c r="E412" s="49">
        <f>Source!K386</f>
        <v>3</v>
      </c>
      <c r="F412" s="49"/>
      <c r="G412" s="49">
        <f>Source!I386</f>
        <v>3</v>
      </c>
      <c r="H412" s="50">
        <f>Source!AL386</f>
        <v>1020.62</v>
      </c>
      <c r="I412" s="51">
        <f>IF(Source!BC386&lt;&gt; 0, Source!BC386, 1)</f>
        <v>1.48</v>
      </c>
      <c r="J412" s="50">
        <f>ROUND(H412*I412, 2)</f>
        <v>1510.52</v>
      </c>
      <c r="K412" s="51"/>
      <c r="L412" s="50">
        <f>Source!P386</f>
        <v>4531.5600000000004</v>
      </c>
    </row>
    <row r="413" spans="1:82" ht="15" x14ac:dyDescent="0.2">
      <c r="C413" s="78" t="s">
        <v>504</v>
      </c>
      <c r="D413" s="78"/>
      <c r="E413" s="78"/>
      <c r="F413" s="78"/>
      <c r="G413" s="78"/>
      <c r="H413" s="78"/>
      <c r="I413" s="79">
        <f>K413/E412</f>
        <v>1510.5200000000002</v>
      </c>
      <c r="J413" s="79"/>
      <c r="K413" s="79">
        <f>L412</f>
        <v>4531.5600000000004</v>
      </c>
      <c r="L413" s="79"/>
      <c r="AD413">
        <f>ROUND((Source!AT386/100)*((ROUND(ROUND(Source!AO386,2)*Source!I386, 2)+ROUND(ROUND(Source!AN386,2)*Source!I386, 2))), 2)</f>
        <v>0</v>
      </c>
      <c r="AE413">
        <f>ROUND((Source!AU386/100)*((ROUND(ROUND(Source!AO386,2)*Source!I386, 2)+ROUND(ROUND(Source!AN386,2)*Source!I386, 2))), 2)</f>
        <v>0</v>
      </c>
      <c r="AN413" s="52">
        <f>L412</f>
        <v>4531.5600000000004</v>
      </c>
      <c r="AO413">
        <f>0</f>
        <v>0</v>
      </c>
      <c r="AQ413" t="s">
        <v>505</v>
      </c>
      <c r="AR413">
        <f>0</f>
        <v>0</v>
      </c>
      <c r="AT413">
        <f>0</f>
        <v>0</v>
      </c>
      <c r="AV413" t="s">
        <v>505</v>
      </c>
      <c r="AW413" s="52">
        <f>L412</f>
        <v>4531.5600000000004</v>
      </c>
      <c r="AZ413">
        <f>Source!X386</f>
        <v>0</v>
      </c>
      <c r="BA413">
        <f>Source!Y386</f>
        <v>0</v>
      </c>
      <c r="CD413">
        <v>2</v>
      </c>
    </row>
    <row r="414" spans="1:82" ht="57" x14ac:dyDescent="0.2">
      <c r="A414" s="64" t="s">
        <v>188</v>
      </c>
      <c r="B414" s="47" t="str">
        <f>Source!F387</f>
        <v>20.2.09.04-0010</v>
      </c>
      <c r="C414" s="47" t="str">
        <f>Source!G387</f>
        <v>Муфта термоусаживаемая соединительная для кабеля с полиэтиленовой или бумажной изоляцией на напряжение до 10 кВ, марка СТп-10-3х(150-240) мм2</v>
      </c>
      <c r="D414" s="48" t="str">
        <f>Source!H387</f>
        <v>ШТ</v>
      </c>
      <c r="E414" s="49">
        <f>Source!K387</f>
        <v>2</v>
      </c>
      <c r="F414" s="49"/>
      <c r="G414" s="49">
        <f>Source!I387</f>
        <v>2</v>
      </c>
      <c r="H414" s="50">
        <f>Source!AL387</f>
        <v>6140.95</v>
      </c>
      <c r="I414" s="51">
        <f>IF(Source!BC387&lt;&gt; 0, Source!BC387, 1)</f>
        <v>1.48</v>
      </c>
      <c r="J414" s="50">
        <f>ROUND(H414*I414, 2)</f>
        <v>9088.61</v>
      </c>
      <c r="K414" s="51"/>
      <c r="L414" s="50">
        <f>Source!P387</f>
        <v>18177.22</v>
      </c>
    </row>
    <row r="415" spans="1:82" ht="15" x14ac:dyDescent="0.2">
      <c r="C415" s="78" t="s">
        <v>504</v>
      </c>
      <c r="D415" s="78"/>
      <c r="E415" s="78"/>
      <c r="F415" s="78"/>
      <c r="G415" s="78"/>
      <c r="H415" s="78"/>
      <c r="I415" s="79">
        <f>K415/E414</f>
        <v>9088.61</v>
      </c>
      <c r="J415" s="79"/>
      <c r="K415" s="79">
        <f>L414</f>
        <v>18177.22</v>
      </c>
      <c r="L415" s="79"/>
      <c r="AD415">
        <f>ROUND((Source!AT387/100)*((ROUND(ROUND(Source!AO387,2)*Source!I387, 2)+ROUND(ROUND(Source!AN387,2)*Source!I387, 2))), 2)</f>
        <v>0</v>
      </c>
      <c r="AE415">
        <f>ROUND((Source!AU387/100)*((ROUND(ROUND(Source!AO387,2)*Source!I387, 2)+ROUND(ROUND(Source!AN387,2)*Source!I387, 2))), 2)</f>
        <v>0</v>
      </c>
      <c r="AN415" s="52">
        <f>L414</f>
        <v>18177.22</v>
      </c>
      <c r="AO415">
        <f>0</f>
        <v>0</v>
      </c>
      <c r="AQ415" t="s">
        <v>505</v>
      </c>
      <c r="AR415">
        <f>0</f>
        <v>0</v>
      </c>
      <c r="AT415">
        <f>0</f>
        <v>0</v>
      </c>
      <c r="AV415" t="s">
        <v>505</v>
      </c>
      <c r="AW415" s="52">
        <f>L414</f>
        <v>18177.22</v>
      </c>
      <c r="AZ415">
        <f>Source!X387</f>
        <v>0</v>
      </c>
      <c r="BA415">
        <f>Source!Y387</f>
        <v>0</v>
      </c>
      <c r="CD415">
        <v>2</v>
      </c>
    </row>
    <row r="416" spans="1:82" ht="42.75" x14ac:dyDescent="0.2">
      <c r="A416" s="64" t="s">
        <v>196</v>
      </c>
      <c r="B416" s="47" t="str">
        <f>Source!F388</f>
        <v>20.2.02.07-1018</v>
      </c>
      <c r="C416" s="47" t="str">
        <f>Source!G388</f>
        <v>Плита из полимернаполненной композиции на основе волластонита для закрытия кабеля ПЗК, размеры 480х360 мм</v>
      </c>
      <c r="D416" s="48" t="str">
        <f>Source!H388</f>
        <v>ШТ</v>
      </c>
      <c r="E416" s="49">
        <f>Source!K388</f>
        <v>844</v>
      </c>
      <c r="F416" s="49"/>
      <c r="G416" s="49">
        <f>Source!I388</f>
        <v>844</v>
      </c>
      <c r="H416" s="50">
        <f>Source!AL388</f>
        <v>80.81</v>
      </c>
      <c r="I416" s="51">
        <f>IF(Source!BC388&lt;&gt; 0, Source!BC388, 1)</f>
        <v>1.27</v>
      </c>
      <c r="J416" s="50">
        <f>ROUND(H416*I416, 2)</f>
        <v>102.63</v>
      </c>
      <c r="K416" s="51"/>
      <c r="L416" s="50">
        <f>Source!P388</f>
        <v>86619.72</v>
      </c>
    </row>
    <row r="417" spans="1:82" ht="15" x14ac:dyDescent="0.2">
      <c r="C417" s="78" t="s">
        <v>504</v>
      </c>
      <c r="D417" s="78"/>
      <c r="E417" s="78"/>
      <c r="F417" s="78"/>
      <c r="G417" s="78"/>
      <c r="H417" s="78"/>
      <c r="I417" s="79">
        <f>K417/E416</f>
        <v>102.63</v>
      </c>
      <c r="J417" s="79"/>
      <c r="K417" s="79">
        <f>L416</f>
        <v>86619.72</v>
      </c>
      <c r="L417" s="79"/>
      <c r="AD417">
        <f>ROUND((Source!AT388/100)*((ROUND(ROUND(Source!AO388,2)*Source!I388, 2)+ROUND(ROUND(Source!AN388,2)*Source!I388, 2))), 2)</f>
        <v>0</v>
      </c>
      <c r="AE417">
        <f>ROUND((Source!AU388/100)*((ROUND(ROUND(Source!AO388,2)*Source!I388, 2)+ROUND(ROUND(Source!AN388,2)*Source!I388, 2))), 2)</f>
        <v>0</v>
      </c>
      <c r="AN417" s="52">
        <f>L416</f>
        <v>86619.72</v>
      </c>
      <c r="AO417">
        <f>0</f>
        <v>0</v>
      </c>
      <c r="AQ417" t="s">
        <v>505</v>
      </c>
      <c r="AR417">
        <f>0</f>
        <v>0</v>
      </c>
      <c r="AT417">
        <f>0</f>
        <v>0</v>
      </c>
      <c r="AV417" t="s">
        <v>505</v>
      </c>
      <c r="AW417" s="52">
        <f>L416</f>
        <v>86619.72</v>
      </c>
      <c r="AZ417">
        <f>Source!X388</f>
        <v>0</v>
      </c>
      <c r="BA417">
        <f>Source!Y388</f>
        <v>0</v>
      </c>
      <c r="CD417">
        <v>2</v>
      </c>
    </row>
    <row r="418" spans="1:82" ht="28.5" x14ac:dyDescent="0.2">
      <c r="A418" s="64" t="s">
        <v>200</v>
      </c>
      <c r="B418" s="47" t="str">
        <f>Source!F389</f>
        <v>02.3.01.02-1104</v>
      </c>
      <c r="C418" s="47" t="str">
        <f>Source!G389</f>
        <v>Песок природный для строительных работ I класс, средний</v>
      </c>
      <c r="D418" s="48" t="str">
        <f>Source!H389</f>
        <v>м3</v>
      </c>
      <c r="E418" s="49">
        <f>Source!K389</f>
        <v>32.4</v>
      </c>
      <c r="F418" s="49"/>
      <c r="G418" s="49">
        <f>Source!I389</f>
        <v>32.4</v>
      </c>
      <c r="H418" s="50">
        <f>Source!AL389</f>
        <v>573.70000000000005</v>
      </c>
      <c r="I418" s="51">
        <f>IF(Source!BC389&lt;&gt; 0, Source!BC389, 1)</f>
        <v>1.93</v>
      </c>
      <c r="J418" s="50">
        <f>ROUND(H418*I418, 2)</f>
        <v>1107.24</v>
      </c>
      <c r="K418" s="51"/>
      <c r="L418" s="50">
        <f>Source!P389</f>
        <v>35874.58</v>
      </c>
    </row>
    <row r="419" spans="1:82" ht="15" x14ac:dyDescent="0.2">
      <c r="C419" s="78" t="s">
        <v>504</v>
      </c>
      <c r="D419" s="78"/>
      <c r="E419" s="78"/>
      <c r="F419" s="78"/>
      <c r="G419" s="78"/>
      <c r="H419" s="78"/>
      <c r="I419" s="79">
        <f>K419/E418</f>
        <v>1107.2401234567901</v>
      </c>
      <c r="J419" s="79"/>
      <c r="K419" s="79">
        <f>L418</f>
        <v>35874.58</v>
      </c>
      <c r="L419" s="79"/>
      <c r="AD419">
        <f>ROUND((Source!AT389/100)*((ROUND(ROUND(Source!AO389,2)*Source!I389, 2)+ROUND(ROUND(Source!AN389,2)*Source!I389, 2))), 2)</f>
        <v>0</v>
      </c>
      <c r="AE419">
        <f>ROUND((Source!AU389/100)*((ROUND(ROUND(Source!AO389,2)*Source!I389, 2)+ROUND(ROUND(Source!AN389,2)*Source!I389, 2))), 2)</f>
        <v>0</v>
      </c>
      <c r="AN419" s="52">
        <f>L418</f>
        <v>35874.58</v>
      </c>
      <c r="AO419">
        <f>0</f>
        <v>0</v>
      </c>
      <c r="AQ419" t="s">
        <v>505</v>
      </c>
      <c r="AR419">
        <f>0</f>
        <v>0</v>
      </c>
      <c r="AT419">
        <f>0</f>
        <v>0</v>
      </c>
      <c r="AV419" t="s">
        <v>505</v>
      </c>
      <c r="AW419" s="52">
        <f>L418</f>
        <v>35874.58</v>
      </c>
      <c r="AZ419">
        <f>Source!X389</f>
        <v>0</v>
      </c>
      <c r="BA419">
        <f>Source!Y389</f>
        <v>0</v>
      </c>
      <c r="CD419">
        <v>1</v>
      </c>
    </row>
    <row r="420" spans="1:82" ht="42.75" x14ac:dyDescent="0.2">
      <c r="A420" s="37" t="s">
        <v>205</v>
      </c>
      <c r="B420" s="39" t="str">
        <f>Source!F390</f>
        <v>22.2.02.23-0300</v>
      </c>
      <c r="C420" s="39" t="str">
        <f>Source!G390</f>
        <v>Таблички-указатели кабельных трасс металлические односторонние, размеры 300х400х0,8 мм</v>
      </c>
      <c r="D420" s="40" t="str">
        <f>Source!H390</f>
        <v>100 ШТ</v>
      </c>
      <c r="E420" s="41">
        <f>Source!K390</f>
        <v>0.04</v>
      </c>
      <c r="F420" s="41"/>
      <c r="G420" s="41">
        <f>Source!I390</f>
        <v>0.04</v>
      </c>
      <c r="H420" s="43">
        <f>Source!AL390</f>
        <v>58449.1</v>
      </c>
      <c r="I420" s="42">
        <f>IF(Source!BC390&lt;&gt; 0, Source!BC390, 1)</f>
        <v>1.1299999999999999</v>
      </c>
      <c r="J420" s="43">
        <f>ROUND(H420*I420, 2)</f>
        <v>66047.48</v>
      </c>
      <c r="K420" s="42"/>
      <c r="L420" s="43">
        <f>Source!P390</f>
        <v>2641.9</v>
      </c>
    </row>
    <row r="421" spans="1:82" x14ac:dyDescent="0.2">
      <c r="A421" s="63"/>
      <c r="B421" s="63"/>
      <c r="C421" s="125" t="str">
        <f>"Объем: "&amp;Source!I390&amp;"=4/"&amp;"100"</f>
        <v>Объем: 0,04=4/100</v>
      </c>
      <c r="D421" s="63"/>
      <c r="E421" s="63"/>
      <c r="F421" s="63"/>
      <c r="G421" s="63"/>
      <c r="H421" s="63"/>
      <c r="I421" s="63"/>
      <c r="J421" s="63"/>
      <c r="K421" s="63"/>
      <c r="L421" s="63"/>
    </row>
    <row r="422" spans="1:82" ht="15" x14ac:dyDescent="0.2">
      <c r="C422" s="78" t="s">
        <v>504</v>
      </c>
      <c r="D422" s="78"/>
      <c r="E422" s="78"/>
      <c r="F422" s="78"/>
      <c r="G422" s="78"/>
      <c r="H422" s="78"/>
      <c r="I422" s="79">
        <f>K422/E420</f>
        <v>66047.5</v>
      </c>
      <c r="J422" s="79"/>
      <c r="K422" s="79">
        <f>L420</f>
        <v>2641.9</v>
      </c>
      <c r="L422" s="79"/>
      <c r="AD422">
        <f>ROUND((Source!AT390/100)*((ROUND(ROUND(Source!AO390,2)*Source!I390, 2)+ROUND(ROUND(Source!AN390,2)*Source!I390, 2))), 2)</f>
        <v>0</v>
      </c>
      <c r="AE422">
        <f>ROUND((Source!AU390/100)*((ROUND(ROUND(Source!AO390,2)*Source!I390, 2)+ROUND(ROUND(Source!AN390,2)*Source!I390, 2))), 2)</f>
        <v>0</v>
      </c>
      <c r="AN422" s="52">
        <f>L420</f>
        <v>2641.9</v>
      </c>
      <c r="AO422">
        <f>0</f>
        <v>0</v>
      </c>
      <c r="AQ422" t="s">
        <v>505</v>
      </c>
      <c r="AR422">
        <f>0</f>
        <v>0</v>
      </c>
      <c r="AT422">
        <f>0</f>
        <v>0</v>
      </c>
      <c r="AV422" t="s">
        <v>505</v>
      </c>
      <c r="AW422" s="52">
        <f>L420</f>
        <v>2641.9</v>
      </c>
      <c r="AZ422">
        <f>Source!X390</f>
        <v>0</v>
      </c>
      <c r="BA422">
        <f>Source!Y390</f>
        <v>0</v>
      </c>
      <c r="CD422">
        <v>2</v>
      </c>
    </row>
    <row r="424" spans="1:82" ht="15" x14ac:dyDescent="0.2">
      <c r="A424" s="60"/>
      <c r="B424" s="61"/>
      <c r="C424" s="75" t="s">
        <v>518</v>
      </c>
      <c r="D424" s="75"/>
      <c r="E424" s="75"/>
      <c r="F424" s="75"/>
      <c r="G424" s="75"/>
      <c r="H424" s="75"/>
      <c r="I424" s="46"/>
      <c r="J424" s="60"/>
      <c r="K424" s="62"/>
      <c r="L424" s="46">
        <f>L426+L427+L433+L437</f>
        <v>1903129.76</v>
      </c>
    </row>
    <row r="425" spans="1:82" ht="14.25" x14ac:dyDescent="0.2">
      <c r="A425" s="54"/>
      <c r="B425" s="59"/>
      <c r="C425" s="76" t="s">
        <v>519</v>
      </c>
      <c r="D425" s="73"/>
      <c r="E425" s="73"/>
      <c r="F425" s="73"/>
      <c r="G425" s="73"/>
      <c r="H425" s="73"/>
      <c r="I425" s="43"/>
      <c r="J425" s="54"/>
      <c r="K425" s="41"/>
      <c r="L425" s="43"/>
    </row>
    <row r="426" spans="1:82" ht="14.25" hidden="1" x14ac:dyDescent="0.2">
      <c r="A426" s="54"/>
      <c r="B426" s="59"/>
      <c r="C426" s="73" t="s">
        <v>520</v>
      </c>
      <c r="D426" s="73"/>
      <c r="E426" s="73"/>
      <c r="F426" s="73"/>
      <c r="G426" s="73"/>
      <c r="H426" s="73"/>
      <c r="I426" s="43"/>
      <c r="J426" s="54"/>
      <c r="K426" s="41"/>
      <c r="L426" s="43">
        <f>SUM(AR408:AR422)</f>
        <v>0</v>
      </c>
    </row>
    <row r="427" spans="1:82" ht="14.25" hidden="1" x14ac:dyDescent="0.2">
      <c r="A427" s="54"/>
      <c r="B427" s="59"/>
      <c r="C427" s="73" t="s">
        <v>521</v>
      </c>
      <c r="D427" s="73"/>
      <c r="E427" s="73"/>
      <c r="F427" s="73"/>
      <c r="G427" s="73"/>
      <c r="H427" s="73"/>
      <c r="I427" s="43"/>
      <c r="J427" s="54"/>
      <c r="K427" s="41"/>
      <c r="L427" s="43">
        <f>L429+L432+L431</f>
        <v>0</v>
      </c>
    </row>
    <row r="428" spans="1:82" ht="14.25" hidden="1" x14ac:dyDescent="0.2">
      <c r="A428" s="54"/>
      <c r="B428" s="59"/>
      <c r="C428" s="76" t="s">
        <v>522</v>
      </c>
      <c r="D428" s="73"/>
      <c r="E428" s="73"/>
      <c r="F428" s="73"/>
      <c r="G428" s="73"/>
      <c r="H428" s="73"/>
      <c r="I428" s="43"/>
      <c r="J428" s="54"/>
      <c r="K428" s="41"/>
      <c r="L428" s="43"/>
    </row>
    <row r="429" spans="1:82" ht="14.25" hidden="1" x14ac:dyDescent="0.2">
      <c r="A429" s="54"/>
      <c r="B429" s="59"/>
      <c r="C429" s="73" t="s">
        <v>521</v>
      </c>
      <c r="D429" s="73"/>
      <c r="E429" s="73"/>
      <c r="F429" s="73"/>
      <c r="G429" s="73"/>
      <c r="H429" s="73"/>
      <c r="I429" s="43"/>
      <c r="J429" s="54"/>
      <c r="K429" s="41"/>
      <c r="L429" s="43">
        <f>SUM(AO408:AO422)</f>
        <v>0</v>
      </c>
    </row>
    <row r="430" spans="1:82" ht="14.25" hidden="1" x14ac:dyDescent="0.2">
      <c r="A430" s="54"/>
      <c r="B430" s="59"/>
      <c r="C430" s="76" t="s">
        <v>523</v>
      </c>
      <c r="D430" s="73"/>
      <c r="E430" s="73"/>
      <c r="F430" s="73"/>
      <c r="G430" s="73"/>
      <c r="H430" s="73"/>
      <c r="I430" s="43"/>
      <c r="J430" s="54"/>
      <c r="K430" s="41"/>
      <c r="L430" s="43"/>
    </row>
    <row r="431" spans="1:82" ht="14.25" hidden="1" x14ac:dyDescent="0.2">
      <c r="A431" s="54"/>
      <c r="B431" s="59"/>
      <c r="C431" s="73" t="s">
        <v>543</v>
      </c>
      <c r="D431" s="73"/>
      <c r="E431" s="73"/>
      <c r="F431" s="73"/>
      <c r="G431" s="73"/>
      <c r="H431" s="73"/>
      <c r="I431" s="43"/>
      <c r="J431" s="54"/>
      <c r="K431" s="41"/>
      <c r="L431" s="43">
        <f>SUM(AT408:AT422)</f>
        <v>0</v>
      </c>
    </row>
    <row r="432" spans="1:82" ht="14.25" hidden="1" x14ac:dyDescent="0.2">
      <c r="A432" s="54"/>
      <c r="B432" s="59"/>
      <c r="C432" s="73" t="s">
        <v>524</v>
      </c>
      <c r="D432" s="73"/>
      <c r="E432" s="73"/>
      <c r="F432" s="73"/>
      <c r="G432" s="73"/>
      <c r="H432" s="73"/>
      <c r="I432" s="43"/>
      <c r="J432" s="54"/>
      <c r="K432" s="41"/>
      <c r="L432" s="43">
        <f>SUM(AV408:AV422)</f>
        <v>0</v>
      </c>
    </row>
    <row r="433" spans="1:12" ht="14.25" x14ac:dyDescent="0.2">
      <c r="A433" s="54"/>
      <c r="B433" s="59"/>
      <c r="C433" s="73" t="s">
        <v>525</v>
      </c>
      <c r="D433" s="73"/>
      <c r="E433" s="73"/>
      <c r="F433" s="73"/>
      <c r="G433" s="73"/>
      <c r="H433" s="73"/>
      <c r="I433" s="43"/>
      <c r="J433" s="54"/>
      <c r="K433" s="41"/>
      <c r="L433" s="43">
        <f>L435+L436</f>
        <v>1903129.76</v>
      </c>
    </row>
    <row r="434" spans="1:12" ht="14.25" x14ac:dyDescent="0.2">
      <c r="A434" s="54"/>
      <c r="B434" s="59"/>
      <c r="C434" s="76" t="s">
        <v>522</v>
      </c>
      <c r="D434" s="73"/>
      <c r="E434" s="73"/>
      <c r="F434" s="73"/>
      <c r="G434" s="73"/>
      <c r="H434" s="73"/>
      <c r="I434" s="43"/>
      <c r="J434" s="54"/>
      <c r="K434" s="41"/>
      <c r="L434" s="43"/>
    </row>
    <row r="435" spans="1:12" ht="14.25" x14ac:dyDescent="0.2">
      <c r="A435" s="54"/>
      <c r="B435" s="59"/>
      <c r="C435" s="73" t="s">
        <v>526</v>
      </c>
      <c r="D435" s="73"/>
      <c r="E435" s="73"/>
      <c r="F435" s="73"/>
      <c r="G435" s="73"/>
      <c r="H435" s="73"/>
      <c r="I435" s="43"/>
      <c r="J435" s="54"/>
      <c r="K435" s="41"/>
      <c r="L435" s="43">
        <f>SUM(AW408:AW422)-SUM(BK408:BK422)</f>
        <v>1903129.76</v>
      </c>
    </row>
    <row r="436" spans="1:12" ht="14.25" hidden="1" x14ac:dyDescent="0.2">
      <c r="A436" s="54"/>
      <c r="B436" s="59"/>
      <c r="C436" s="73" t="s">
        <v>527</v>
      </c>
      <c r="D436" s="73"/>
      <c r="E436" s="73"/>
      <c r="F436" s="73"/>
      <c r="G436" s="73"/>
      <c r="H436" s="73"/>
      <c r="I436" s="43"/>
      <c r="J436" s="54"/>
      <c r="K436" s="41"/>
      <c r="L436" s="43">
        <f>SUM(BC408:BC422)</f>
        <v>0</v>
      </c>
    </row>
    <row r="437" spans="1:12" ht="14.25" hidden="1" x14ac:dyDescent="0.2">
      <c r="A437" s="54"/>
      <c r="B437" s="59"/>
      <c r="C437" s="73" t="s">
        <v>528</v>
      </c>
      <c r="D437" s="73"/>
      <c r="E437" s="73"/>
      <c r="F437" s="73"/>
      <c r="G437" s="73"/>
      <c r="H437" s="73"/>
      <c r="I437" s="43"/>
      <c r="J437" s="54"/>
      <c r="K437" s="41"/>
      <c r="L437" s="43">
        <f>SUM(BB408:BB422)</f>
        <v>0</v>
      </c>
    </row>
    <row r="438" spans="1:12" ht="14.25" hidden="1" x14ac:dyDescent="0.2">
      <c r="A438" s="54"/>
      <c r="B438" s="59"/>
      <c r="C438" s="73" t="s">
        <v>529</v>
      </c>
      <c r="D438" s="73"/>
      <c r="E438" s="73"/>
      <c r="F438" s="73"/>
      <c r="G438" s="73"/>
      <c r="H438" s="73"/>
      <c r="I438" s="43"/>
      <c r="J438" s="54"/>
      <c r="K438" s="41"/>
      <c r="L438" s="43">
        <f>SUM(AR408:AR422)+SUM(AT408:AT422)+SUM(AV408:AV422)</f>
        <v>0</v>
      </c>
    </row>
    <row r="439" spans="1:12" ht="14.25" hidden="1" x14ac:dyDescent="0.2">
      <c r="A439" s="54"/>
      <c r="B439" s="59"/>
      <c r="C439" s="73" t="s">
        <v>530</v>
      </c>
      <c r="D439" s="73"/>
      <c r="E439" s="73"/>
      <c r="F439" s="73"/>
      <c r="G439" s="73"/>
      <c r="H439" s="73"/>
      <c r="I439" s="43"/>
      <c r="J439" s="54"/>
      <c r="K439" s="41"/>
      <c r="L439" s="43">
        <f>SUM(AZ408:AZ422)</f>
        <v>0</v>
      </c>
    </row>
    <row r="440" spans="1:12" ht="14.25" hidden="1" x14ac:dyDescent="0.2">
      <c r="A440" s="54"/>
      <c r="B440" s="59"/>
      <c r="C440" s="73" t="s">
        <v>531</v>
      </c>
      <c r="D440" s="73"/>
      <c r="E440" s="73"/>
      <c r="F440" s="73"/>
      <c r="G440" s="73"/>
      <c r="H440" s="73"/>
      <c r="I440" s="43"/>
      <c r="J440" s="54"/>
      <c r="K440" s="41"/>
      <c r="L440" s="43">
        <f>SUM(BA408:BA422)</f>
        <v>0</v>
      </c>
    </row>
    <row r="441" spans="1:12" ht="14.25" hidden="1" x14ac:dyDescent="0.2">
      <c r="A441" s="54"/>
      <c r="B441" s="59"/>
      <c r="C441" s="73" t="s">
        <v>532</v>
      </c>
      <c r="D441" s="73"/>
      <c r="E441" s="73"/>
      <c r="F441" s="73"/>
      <c r="G441" s="73"/>
      <c r="H441" s="73"/>
      <c r="I441" s="43"/>
      <c r="J441" s="54"/>
      <c r="K441" s="41"/>
      <c r="L441" s="43">
        <f>L443+L444</f>
        <v>0</v>
      </c>
    </row>
    <row r="442" spans="1:12" ht="14.25" hidden="1" x14ac:dyDescent="0.2">
      <c r="A442" s="54"/>
      <c r="B442" s="59"/>
      <c r="C442" s="76" t="s">
        <v>519</v>
      </c>
      <c r="D442" s="73"/>
      <c r="E442" s="73"/>
      <c r="F442" s="73"/>
      <c r="G442" s="73"/>
      <c r="H442" s="73"/>
      <c r="I442" s="43"/>
      <c r="J442" s="54"/>
      <c r="K442" s="41"/>
      <c r="L442" s="43"/>
    </row>
    <row r="443" spans="1:12" ht="14.25" hidden="1" x14ac:dyDescent="0.2">
      <c r="A443" s="54"/>
      <c r="B443" s="59"/>
      <c r="C443" s="73" t="s">
        <v>533</v>
      </c>
      <c r="D443" s="73"/>
      <c r="E443" s="73"/>
      <c r="F443" s="73"/>
      <c r="G443" s="73"/>
      <c r="H443" s="73"/>
      <c r="I443" s="43"/>
      <c r="J443" s="54"/>
      <c r="K443" s="41"/>
      <c r="L443" s="43">
        <f>SUM(BK408:BK422)</f>
        <v>0</v>
      </c>
    </row>
    <row r="444" spans="1:12" ht="14.25" hidden="1" x14ac:dyDescent="0.2">
      <c r="A444" s="54"/>
      <c r="B444" s="59"/>
      <c r="C444" s="73" t="s">
        <v>534</v>
      </c>
      <c r="D444" s="73"/>
      <c r="E444" s="73"/>
      <c r="F444" s="73"/>
      <c r="G444" s="73"/>
      <c r="H444" s="73"/>
      <c r="I444" s="43"/>
      <c r="J444" s="54"/>
      <c r="K444" s="41"/>
      <c r="L444" s="43">
        <f>SUM(BD408:BD422)</f>
        <v>0</v>
      </c>
    </row>
    <row r="445" spans="1:12" ht="14.25" hidden="1" x14ac:dyDescent="0.2">
      <c r="A445" s="54"/>
      <c r="B445" s="59"/>
      <c r="C445" s="73" t="s">
        <v>535</v>
      </c>
      <c r="D445" s="73"/>
      <c r="E445" s="73"/>
      <c r="F445" s="73"/>
      <c r="G445" s="73"/>
      <c r="H445" s="73"/>
      <c r="I445" s="43"/>
      <c r="J445" s="54"/>
      <c r="K445" s="41"/>
      <c r="L445" s="43"/>
    </row>
    <row r="446" spans="1:12" ht="14.25" hidden="1" x14ac:dyDescent="0.2">
      <c r="A446" s="54"/>
      <c r="B446" s="59"/>
      <c r="C446" s="73" t="s">
        <v>536</v>
      </c>
      <c r="D446" s="73"/>
      <c r="E446" s="73"/>
      <c r="F446" s="73"/>
      <c r="G446" s="73"/>
      <c r="H446" s="73"/>
      <c r="I446" s="43"/>
      <c r="J446" s="54"/>
      <c r="K446" s="41"/>
      <c r="L446" s="43">
        <f>SUM(BO408:BO422)</f>
        <v>0</v>
      </c>
    </row>
    <row r="447" spans="1:12" ht="15" x14ac:dyDescent="0.2">
      <c r="A447" s="60"/>
      <c r="B447" s="61"/>
      <c r="C447" s="75" t="s">
        <v>537</v>
      </c>
      <c r="D447" s="75"/>
      <c r="E447" s="75"/>
      <c r="F447" s="75"/>
      <c r="G447" s="75"/>
      <c r="H447" s="75"/>
      <c r="I447" s="46"/>
      <c r="J447" s="60"/>
      <c r="K447" s="62"/>
      <c r="L447" s="46">
        <f>L424+L439+L440+L441+L445+L446</f>
        <v>1903129.76</v>
      </c>
    </row>
    <row r="448" spans="1:12" ht="14.25" hidden="1" x14ac:dyDescent="0.2">
      <c r="A448" s="54"/>
      <c r="B448" s="59"/>
      <c r="C448" s="76" t="s">
        <v>538</v>
      </c>
      <c r="D448" s="73"/>
      <c r="E448" s="73"/>
      <c r="F448" s="73"/>
      <c r="G448" s="73"/>
      <c r="H448" s="73"/>
      <c r="I448" s="43"/>
      <c r="J448" s="54"/>
      <c r="K448" s="41"/>
      <c r="L448" s="43"/>
    </row>
    <row r="449" spans="1:82" ht="14.25" hidden="1" x14ac:dyDescent="0.2">
      <c r="A449" s="54"/>
      <c r="B449" s="59"/>
      <c r="C449" s="73" t="s">
        <v>539</v>
      </c>
      <c r="D449" s="73"/>
      <c r="E449" s="73"/>
      <c r="F449" s="73"/>
      <c r="G449" s="73"/>
      <c r="H449" s="73"/>
      <c r="I449" s="43"/>
      <c r="J449" s="54"/>
      <c r="K449" s="41"/>
      <c r="L449" s="43">
        <f>SUM(AX408:AX422)</f>
        <v>0</v>
      </c>
    </row>
    <row r="450" spans="1:82" ht="14.25" hidden="1" x14ac:dyDescent="0.2">
      <c r="A450" s="54"/>
      <c r="B450" s="59"/>
      <c r="C450" s="73" t="s">
        <v>540</v>
      </c>
      <c r="D450" s="73"/>
      <c r="E450" s="73"/>
      <c r="F450" s="73"/>
      <c r="G450" s="73"/>
      <c r="H450" s="73"/>
      <c r="I450" s="43"/>
      <c r="J450" s="54"/>
      <c r="K450" s="41"/>
      <c r="L450" s="43">
        <f>SUM(AY408:AY422)</f>
        <v>0</v>
      </c>
    </row>
    <row r="451" spans="1:82" ht="14.25" hidden="1" customHeight="1" x14ac:dyDescent="0.2">
      <c r="A451" s="54"/>
      <c r="B451" s="59"/>
      <c r="C451" s="73" t="s">
        <v>541</v>
      </c>
      <c r="D451" s="73"/>
      <c r="E451" s="73"/>
      <c r="F451" s="74"/>
      <c r="G451" s="45">
        <f>Source!F414</f>
        <v>0</v>
      </c>
      <c r="H451" s="54"/>
      <c r="I451" s="54"/>
      <c r="J451" s="54"/>
      <c r="K451" s="54"/>
      <c r="L451" s="54"/>
    </row>
    <row r="452" spans="1:82" ht="14.25" hidden="1" customHeight="1" x14ac:dyDescent="0.2">
      <c r="A452" s="54"/>
      <c r="B452" s="59"/>
      <c r="C452" s="73" t="s">
        <v>542</v>
      </c>
      <c r="D452" s="73"/>
      <c r="E452" s="73"/>
      <c r="F452" s="74"/>
      <c r="G452" s="45">
        <f>Source!F415</f>
        <v>0</v>
      </c>
      <c r="H452" s="54"/>
      <c r="I452" s="54"/>
      <c r="J452" s="54"/>
      <c r="K452" s="54"/>
      <c r="L452" s="54"/>
    </row>
    <row r="455" spans="1:82" ht="16.5" x14ac:dyDescent="0.2">
      <c r="A455" s="80" t="s">
        <v>559</v>
      </c>
      <c r="B455" s="80"/>
      <c r="C455" s="80"/>
      <c r="D455" s="80"/>
      <c r="E455" s="80"/>
      <c r="F455" s="80"/>
      <c r="G455" s="80"/>
      <c r="H455" s="80"/>
      <c r="I455" s="80"/>
      <c r="J455" s="80"/>
      <c r="K455" s="80"/>
      <c r="L455" s="80"/>
    </row>
    <row r="456" spans="1:82" ht="28.5" x14ac:dyDescent="0.2">
      <c r="A456" s="37" t="s">
        <v>243</v>
      </c>
      <c r="B456" s="39" t="s">
        <v>560</v>
      </c>
      <c r="C456" s="39" t="str">
        <f>Source!G426</f>
        <v>Фазировка электрической линии или трансформатора с сетью напряжением: свыше 1 кВ</v>
      </c>
      <c r="D456" s="40" t="str">
        <f>Source!H426</f>
        <v>ШТ</v>
      </c>
      <c r="E456" s="41">
        <f>Source!K426</f>
        <v>6</v>
      </c>
      <c r="F456" s="41"/>
      <c r="G456" s="41">
        <f>Source!I426</f>
        <v>6</v>
      </c>
      <c r="H456" s="43"/>
      <c r="I456" s="42"/>
      <c r="J456" s="43"/>
      <c r="K456" s="42"/>
      <c r="L456" s="43"/>
    </row>
    <row r="457" spans="1:82" ht="15" x14ac:dyDescent="0.2">
      <c r="A457" s="38"/>
      <c r="B457" s="41">
        <v>1</v>
      </c>
      <c r="C457" s="38" t="s">
        <v>499</v>
      </c>
      <c r="D457" s="40" t="s">
        <v>326</v>
      </c>
      <c r="E457" s="45"/>
      <c r="F457" s="41"/>
      <c r="G457" s="45">
        <f>Source!U426</f>
        <v>9.7200000000000006</v>
      </c>
      <c r="H457" s="41"/>
      <c r="I457" s="41"/>
      <c r="J457" s="41"/>
      <c r="K457" s="41"/>
      <c r="L457" s="46">
        <f>SUM(L458:L459)-SUMIF(CE458:CE459, 1, L458:L459)</f>
        <v>6333.75</v>
      </c>
    </row>
    <row r="458" spans="1:82" ht="14.25" x14ac:dyDescent="0.2">
      <c r="A458" s="39"/>
      <c r="B458" s="39" t="s">
        <v>399</v>
      </c>
      <c r="C458" s="39" t="s">
        <v>400</v>
      </c>
      <c r="D458" s="40" t="s">
        <v>333</v>
      </c>
      <c r="E458" s="41">
        <v>0.81</v>
      </c>
      <c r="F458" s="41"/>
      <c r="G458" s="41">
        <f>SmtRes!CX182</f>
        <v>4.8600000000000003</v>
      </c>
      <c r="H458" s="43"/>
      <c r="I458" s="42"/>
      <c r="J458" s="43">
        <f>SmtRes!CZ182</f>
        <v>658.94</v>
      </c>
      <c r="K458" s="42"/>
      <c r="L458" s="43">
        <f>SmtRes!DI182</f>
        <v>3202.45</v>
      </c>
    </row>
    <row r="459" spans="1:82" ht="14.25" x14ac:dyDescent="0.2">
      <c r="A459" s="39"/>
      <c r="B459" s="39" t="s">
        <v>401</v>
      </c>
      <c r="C459" s="47" t="s">
        <v>402</v>
      </c>
      <c r="D459" s="48" t="s">
        <v>333</v>
      </c>
      <c r="E459" s="49">
        <v>0.81</v>
      </c>
      <c r="F459" s="49"/>
      <c r="G459" s="49">
        <f>SmtRes!CX183</f>
        <v>4.8600000000000003</v>
      </c>
      <c r="H459" s="50"/>
      <c r="I459" s="51"/>
      <c r="J459" s="50">
        <f>SmtRes!CZ183</f>
        <v>644.29999999999995</v>
      </c>
      <c r="K459" s="51"/>
      <c r="L459" s="50">
        <f>SmtRes!DI183</f>
        <v>3131.3</v>
      </c>
    </row>
    <row r="460" spans="1:82" ht="15" x14ac:dyDescent="0.2">
      <c r="A460" s="39"/>
      <c r="B460" s="39"/>
      <c r="C460" s="53" t="s">
        <v>500</v>
      </c>
      <c r="D460" s="40"/>
      <c r="E460" s="41"/>
      <c r="F460" s="41"/>
      <c r="G460" s="41"/>
      <c r="H460" s="43"/>
      <c r="I460" s="42"/>
      <c r="J460" s="43"/>
      <c r="K460" s="42"/>
      <c r="L460" s="43">
        <f>L457</f>
        <v>6333.75</v>
      </c>
    </row>
    <row r="461" spans="1:82" ht="14.25" x14ac:dyDescent="0.2">
      <c r="A461" s="39"/>
      <c r="B461" s="39"/>
      <c r="C461" s="39" t="s">
        <v>501</v>
      </c>
      <c r="D461" s="40"/>
      <c r="E461" s="41"/>
      <c r="F461" s="41"/>
      <c r="G461" s="41"/>
      <c r="H461" s="43"/>
      <c r="I461" s="42"/>
      <c r="J461" s="43"/>
      <c r="K461" s="42"/>
      <c r="L461" s="43">
        <f>SUM(AR456:AR464)+SUM(AS456:AS464)+SUM(AT456:AT464)+SUM(AU456:AU464)+SUM(AV456:AV464)</f>
        <v>6333.75</v>
      </c>
    </row>
    <row r="462" spans="1:82" ht="14.25" x14ac:dyDescent="0.2">
      <c r="A462" s="39"/>
      <c r="B462" s="39" t="s">
        <v>194</v>
      </c>
      <c r="C462" s="39" t="s">
        <v>561</v>
      </c>
      <c r="D462" s="40" t="s">
        <v>380</v>
      </c>
      <c r="E462" s="41">
        <f>Source!BZ426</f>
        <v>74</v>
      </c>
      <c r="F462" s="41"/>
      <c r="G462" s="41">
        <f>Source!AT426</f>
        <v>74</v>
      </c>
      <c r="H462" s="43"/>
      <c r="I462" s="42"/>
      <c r="J462" s="43"/>
      <c r="K462" s="42"/>
      <c r="L462" s="43">
        <f>SUM(AZ456:AZ464)</f>
        <v>4686.9799999999996</v>
      </c>
    </row>
    <row r="463" spans="1:82" ht="14.25" x14ac:dyDescent="0.2">
      <c r="A463" s="47"/>
      <c r="B463" s="47" t="s">
        <v>195</v>
      </c>
      <c r="C463" s="47" t="s">
        <v>562</v>
      </c>
      <c r="D463" s="48" t="s">
        <v>380</v>
      </c>
      <c r="E463" s="49">
        <f>Source!CA426</f>
        <v>36</v>
      </c>
      <c r="F463" s="49"/>
      <c r="G463" s="49">
        <f>Source!AU426</f>
        <v>36</v>
      </c>
      <c r="H463" s="50"/>
      <c r="I463" s="51"/>
      <c r="J463" s="50"/>
      <c r="K463" s="51"/>
      <c r="L463" s="50">
        <f>SUM(BA456:BA464)</f>
        <v>2280.15</v>
      </c>
    </row>
    <row r="464" spans="1:82" ht="15" x14ac:dyDescent="0.2">
      <c r="C464" s="78" t="s">
        <v>504</v>
      </c>
      <c r="D464" s="78"/>
      <c r="E464" s="78"/>
      <c r="F464" s="78"/>
      <c r="G464" s="78"/>
      <c r="H464" s="78"/>
      <c r="I464" s="79">
        <f>K464/E456</f>
        <v>2216.813333333333</v>
      </c>
      <c r="J464" s="79"/>
      <c r="K464" s="79">
        <f>L457+L462+L463</f>
        <v>13300.88</v>
      </c>
      <c r="L464" s="79"/>
      <c r="AD464">
        <f>ROUND((Source!AT426/100)*((ROUND(SUMIF(SmtRes!AQ182:'SmtRes'!AQ183,"=1",SmtRes!AD182:'SmtRes'!AD183)*Source!I426, 2)+ROUND(SUMIF(SmtRes!AQ182:'SmtRes'!AQ183,"=1",SmtRes!AC182:'SmtRes'!AC183)*Source!I426, 2))), 2)</f>
        <v>5786.39</v>
      </c>
      <c r="AE464">
        <f>ROUND((Source!AU426/100)*((ROUND(SUMIF(SmtRes!AQ182:'SmtRes'!AQ183,"=1",SmtRes!AD182:'SmtRes'!AD183)*Source!I426, 2)+ROUND(SUMIF(SmtRes!AQ182:'SmtRes'!AQ183,"=1",SmtRes!AC182:'SmtRes'!AC183)*Source!I426, 2))), 2)</f>
        <v>2815</v>
      </c>
      <c r="AN464" s="52">
        <f>L457+L462+L463</f>
        <v>13300.88</v>
      </c>
      <c r="AO464">
        <f>0</f>
        <v>0</v>
      </c>
      <c r="AQ464" t="s">
        <v>505</v>
      </c>
      <c r="AR464" s="52">
        <f>L457</f>
        <v>6333.75</v>
      </c>
      <c r="AT464">
        <f>0</f>
        <v>0</v>
      </c>
      <c r="AV464" t="s">
        <v>505</v>
      </c>
      <c r="AW464">
        <f>0</f>
        <v>0</v>
      </c>
      <c r="AZ464">
        <f>Source!X426</f>
        <v>4686.9799999999996</v>
      </c>
      <c r="BA464">
        <f>Source!Y426</f>
        <v>2280.15</v>
      </c>
      <c r="BR464" s="52">
        <f>K464</f>
        <v>13300.88</v>
      </c>
      <c r="BU464">
        <f>ROUND(K464*80/100, 2)</f>
        <v>10640.7</v>
      </c>
      <c r="BV464" s="52">
        <f>K464-BU464</f>
        <v>2660.1799999999985</v>
      </c>
      <c r="CB464">
        <f>Source!BM426</f>
        <v>200001</v>
      </c>
      <c r="CC464" t="str">
        <f>Source!E426</f>
        <v>22</v>
      </c>
      <c r="CD464">
        <v>4</v>
      </c>
    </row>
    <row r="465" spans="1:82" ht="85.5" x14ac:dyDescent="0.2">
      <c r="A465" s="37" t="s">
        <v>244</v>
      </c>
      <c r="B465" s="39" t="s">
        <v>563</v>
      </c>
      <c r="C465" s="39" t="str">
        <f>Source!G427</f>
        <v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v>
      </c>
      <c r="D465" s="40" t="str">
        <f>Source!H427</f>
        <v>ШТ</v>
      </c>
      <c r="E465" s="41">
        <f>Source!K427</f>
        <v>3</v>
      </c>
      <c r="F465" s="41"/>
      <c r="G465" s="41">
        <f>Source!I427</f>
        <v>3</v>
      </c>
      <c r="H465" s="43"/>
      <c r="I465" s="42"/>
      <c r="J465" s="43"/>
      <c r="K465" s="42"/>
      <c r="L465" s="43"/>
    </row>
    <row r="466" spans="1:82" ht="15" x14ac:dyDescent="0.2">
      <c r="A466" s="38"/>
      <c r="B466" s="41">
        <v>1</v>
      </c>
      <c r="C466" s="38" t="s">
        <v>499</v>
      </c>
      <c r="D466" s="40" t="s">
        <v>326</v>
      </c>
      <c r="E466" s="45"/>
      <c r="F466" s="41"/>
      <c r="G466" s="45">
        <f>Source!U427</f>
        <v>0.96</v>
      </c>
      <c r="H466" s="41"/>
      <c r="I466" s="41"/>
      <c r="J466" s="41"/>
      <c r="K466" s="41"/>
      <c r="L466" s="46">
        <f>SUM(L467:L468)-SUMIF(CE467:CE468, 1, L467:L468)</f>
        <v>625.54999999999995</v>
      </c>
    </row>
    <row r="467" spans="1:82" ht="14.25" x14ac:dyDescent="0.2">
      <c r="A467" s="39"/>
      <c r="B467" s="39" t="s">
        <v>399</v>
      </c>
      <c r="C467" s="39" t="s">
        <v>400</v>
      </c>
      <c r="D467" s="40" t="s">
        <v>333</v>
      </c>
      <c r="E467" s="41">
        <v>0.16</v>
      </c>
      <c r="F467" s="41"/>
      <c r="G467" s="41">
        <f>SmtRes!CX184</f>
        <v>0.48</v>
      </c>
      <c r="H467" s="43"/>
      <c r="I467" s="42"/>
      <c r="J467" s="43">
        <f>SmtRes!CZ184</f>
        <v>658.94</v>
      </c>
      <c r="K467" s="42"/>
      <c r="L467" s="43">
        <f>SmtRes!DI184</f>
        <v>316.29000000000002</v>
      </c>
    </row>
    <row r="468" spans="1:82" ht="14.25" x14ac:dyDescent="0.2">
      <c r="A468" s="39"/>
      <c r="B468" s="39" t="s">
        <v>401</v>
      </c>
      <c r="C468" s="47" t="s">
        <v>402</v>
      </c>
      <c r="D468" s="48" t="s">
        <v>333</v>
      </c>
      <c r="E468" s="49">
        <v>0.16</v>
      </c>
      <c r="F468" s="49"/>
      <c r="G468" s="49">
        <f>SmtRes!CX185</f>
        <v>0.48</v>
      </c>
      <c r="H468" s="50"/>
      <c r="I468" s="51"/>
      <c r="J468" s="50">
        <f>SmtRes!CZ185</f>
        <v>644.29999999999995</v>
      </c>
      <c r="K468" s="51"/>
      <c r="L468" s="50">
        <f>SmtRes!DI185</f>
        <v>309.26</v>
      </c>
    </row>
    <row r="469" spans="1:82" ht="15" x14ac:dyDescent="0.2">
      <c r="A469" s="39"/>
      <c r="B469" s="39"/>
      <c r="C469" s="53" t="s">
        <v>500</v>
      </c>
      <c r="D469" s="40"/>
      <c r="E469" s="41"/>
      <c r="F469" s="41"/>
      <c r="G469" s="41"/>
      <c r="H469" s="43"/>
      <c r="I469" s="42"/>
      <c r="J469" s="43"/>
      <c r="K469" s="42"/>
      <c r="L469" s="43">
        <f>L466</f>
        <v>625.54999999999995</v>
      </c>
    </row>
    <row r="470" spans="1:82" ht="14.25" x14ac:dyDescent="0.2">
      <c r="A470" s="39"/>
      <c r="B470" s="39"/>
      <c r="C470" s="39" t="s">
        <v>501</v>
      </c>
      <c r="D470" s="40"/>
      <c r="E470" s="41"/>
      <c r="F470" s="41"/>
      <c r="G470" s="41"/>
      <c r="H470" s="43"/>
      <c r="I470" s="42"/>
      <c r="J470" s="43"/>
      <c r="K470" s="42"/>
      <c r="L470" s="43">
        <f>SUM(AR465:AR473)+SUM(AS465:AS473)+SUM(AT465:AT473)+SUM(AU465:AU473)+SUM(AV465:AV473)</f>
        <v>625.54999999999995</v>
      </c>
    </row>
    <row r="471" spans="1:82" ht="14.25" x14ac:dyDescent="0.2">
      <c r="A471" s="39"/>
      <c r="B471" s="39" t="s">
        <v>194</v>
      </c>
      <c r="C471" s="39" t="s">
        <v>561</v>
      </c>
      <c r="D471" s="40" t="s">
        <v>380</v>
      </c>
      <c r="E471" s="41">
        <f>Source!BZ427</f>
        <v>74</v>
      </c>
      <c r="F471" s="41"/>
      <c r="G471" s="41">
        <f>Source!AT427</f>
        <v>74</v>
      </c>
      <c r="H471" s="43"/>
      <c r="I471" s="42"/>
      <c r="J471" s="43"/>
      <c r="K471" s="42"/>
      <c r="L471" s="43">
        <f>SUM(AZ465:AZ473)</f>
        <v>462.91</v>
      </c>
    </row>
    <row r="472" spans="1:82" ht="14.25" x14ac:dyDescent="0.2">
      <c r="A472" s="47"/>
      <c r="B472" s="47" t="s">
        <v>195</v>
      </c>
      <c r="C472" s="47" t="s">
        <v>562</v>
      </c>
      <c r="D472" s="48" t="s">
        <v>380</v>
      </c>
      <c r="E472" s="49">
        <f>Source!CA427</f>
        <v>36</v>
      </c>
      <c r="F472" s="49"/>
      <c r="G472" s="49">
        <f>Source!AU427</f>
        <v>36</v>
      </c>
      <c r="H472" s="50"/>
      <c r="I472" s="51"/>
      <c r="J472" s="50"/>
      <c r="K472" s="51"/>
      <c r="L472" s="50">
        <f>SUM(BA465:BA473)</f>
        <v>225.2</v>
      </c>
    </row>
    <row r="473" spans="1:82" ht="15" x14ac:dyDescent="0.2">
      <c r="C473" s="78" t="s">
        <v>504</v>
      </c>
      <c r="D473" s="78"/>
      <c r="E473" s="78"/>
      <c r="F473" s="78"/>
      <c r="G473" s="78"/>
      <c r="H473" s="78"/>
      <c r="I473" s="79">
        <f>K473/E465</f>
        <v>437.88666666666671</v>
      </c>
      <c r="J473" s="79"/>
      <c r="K473" s="79">
        <f>L466+L471+L472</f>
        <v>1313.66</v>
      </c>
      <c r="L473" s="79"/>
      <c r="AD473">
        <f>ROUND((Source!AT427/100)*((ROUND(SUMIF(SmtRes!AQ184:'SmtRes'!AQ185,"=1",SmtRes!AD184:'SmtRes'!AD185)*Source!I427, 2)+ROUND(SUMIF(SmtRes!AQ184:'SmtRes'!AQ185,"=1",SmtRes!AC184:'SmtRes'!AC185)*Source!I427, 2))), 2)</f>
        <v>2893.19</v>
      </c>
      <c r="AE473">
        <f>ROUND((Source!AU427/100)*((ROUND(SUMIF(SmtRes!AQ184:'SmtRes'!AQ185,"=1",SmtRes!AD184:'SmtRes'!AD185)*Source!I427, 2)+ROUND(SUMIF(SmtRes!AQ184:'SmtRes'!AQ185,"=1",SmtRes!AC184:'SmtRes'!AC185)*Source!I427, 2))), 2)</f>
        <v>1407.5</v>
      </c>
      <c r="AN473" s="52">
        <f>L466+L471+L472</f>
        <v>1313.66</v>
      </c>
      <c r="AO473">
        <f>0</f>
        <v>0</v>
      </c>
      <c r="AQ473" t="s">
        <v>505</v>
      </c>
      <c r="AR473" s="52">
        <f>L466</f>
        <v>625.54999999999995</v>
      </c>
      <c r="AT473">
        <f>0</f>
        <v>0</v>
      </c>
      <c r="AV473" t="s">
        <v>505</v>
      </c>
      <c r="AW473">
        <f>0</f>
        <v>0</v>
      </c>
      <c r="AZ473">
        <f>Source!X427</f>
        <v>462.91</v>
      </c>
      <c r="BA473">
        <f>Source!Y427</f>
        <v>225.2</v>
      </c>
      <c r="BR473" s="52">
        <f>K473</f>
        <v>1313.66</v>
      </c>
      <c r="BU473">
        <f>ROUND(K473*80/100, 2)</f>
        <v>1050.93</v>
      </c>
      <c r="BV473" s="52">
        <f>K473-BU473</f>
        <v>262.73</v>
      </c>
      <c r="CB473">
        <f>Source!BM427</f>
        <v>200001</v>
      </c>
      <c r="CC473" t="str">
        <f>Source!E427</f>
        <v>23</v>
      </c>
      <c r="CD473">
        <v>4</v>
      </c>
    </row>
    <row r="474" spans="1:82" ht="28.5" x14ac:dyDescent="0.2">
      <c r="A474" s="37" t="s">
        <v>245</v>
      </c>
      <c r="B474" s="39" t="s">
        <v>564</v>
      </c>
      <c r="C474" s="39" t="str">
        <f>Source!G428</f>
        <v>Испытание кабеля силового длиной до 500 м напряжением: до 10 кВ</v>
      </c>
      <c r="D474" s="40" t="str">
        <f>Source!H428</f>
        <v>испытание</v>
      </c>
      <c r="E474" s="41">
        <f>Source!K428</f>
        <v>3</v>
      </c>
      <c r="F474" s="41"/>
      <c r="G474" s="41">
        <f>Source!I428</f>
        <v>3</v>
      </c>
      <c r="H474" s="43"/>
      <c r="I474" s="42"/>
      <c r="J474" s="43"/>
      <c r="K474" s="42"/>
      <c r="L474" s="43"/>
    </row>
    <row r="475" spans="1:82" ht="15" x14ac:dyDescent="0.2">
      <c r="A475" s="38"/>
      <c r="B475" s="41">
        <v>1</v>
      </c>
      <c r="C475" s="38" t="s">
        <v>499</v>
      </c>
      <c r="D475" s="40" t="s">
        <v>326</v>
      </c>
      <c r="E475" s="45"/>
      <c r="F475" s="41"/>
      <c r="G475" s="45">
        <f>Source!U428</f>
        <v>14.58</v>
      </c>
      <c r="H475" s="41"/>
      <c r="I475" s="41"/>
      <c r="J475" s="41"/>
      <c r="K475" s="41"/>
      <c r="L475" s="46">
        <f>SUM(L476:L477)-SUMIF(CE476:CE477, 1, L476:L477)</f>
        <v>8499.07</v>
      </c>
    </row>
    <row r="476" spans="1:82" ht="14.25" x14ac:dyDescent="0.2">
      <c r="A476" s="39"/>
      <c r="B476" s="39" t="s">
        <v>403</v>
      </c>
      <c r="C476" s="39" t="s">
        <v>404</v>
      </c>
      <c r="D476" s="40" t="s">
        <v>333</v>
      </c>
      <c r="E476" s="41">
        <v>1.94</v>
      </c>
      <c r="F476" s="41"/>
      <c r="G476" s="41">
        <f>SmtRes!CX186</f>
        <v>5.82</v>
      </c>
      <c r="H476" s="43"/>
      <c r="I476" s="42"/>
      <c r="J476" s="43">
        <f>SmtRes!CZ186</f>
        <v>490.55</v>
      </c>
      <c r="K476" s="42"/>
      <c r="L476" s="43">
        <f>SmtRes!DI186</f>
        <v>2855</v>
      </c>
    </row>
    <row r="477" spans="1:82" ht="14.25" x14ac:dyDescent="0.2">
      <c r="A477" s="39"/>
      <c r="B477" s="39" t="s">
        <v>401</v>
      </c>
      <c r="C477" s="47" t="s">
        <v>402</v>
      </c>
      <c r="D477" s="48" t="s">
        <v>333</v>
      </c>
      <c r="E477" s="49">
        <v>2.92</v>
      </c>
      <c r="F477" s="49"/>
      <c r="G477" s="49">
        <f>SmtRes!CX187</f>
        <v>8.76</v>
      </c>
      <c r="H477" s="50"/>
      <c r="I477" s="51"/>
      <c r="J477" s="50">
        <f>SmtRes!CZ187</f>
        <v>644.29999999999995</v>
      </c>
      <c r="K477" s="51"/>
      <c r="L477" s="50">
        <f>SmtRes!DI187</f>
        <v>5644.07</v>
      </c>
    </row>
    <row r="478" spans="1:82" ht="15" x14ac:dyDescent="0.2">
      <c r="A478" s="39"/>
      <c r="B478" s="39"/>
      <c r="C478" s="53" t="s">
        <v>500</v>
      </c>
      <c r="D478" s="40"/>
      <c r="E478" s="41"/>
      <c r="F478" s="41"/>
      <c r="G478" s="41"/>
      <c r="H478" s="43"/>
      <c r="I478" s="42"/>
      <c r="J478" s="43"/>
      <c r="K478" s="42"/>
      <c r="L478" s="43">
        <f>L475</f>
        <v>8499.07</v>
      </c>
    </row>
    <row r="479" spans="1:82" ht="14.25" x14ac:dyDescent="0.2">
      <c r="A479" s="39"/>
      <c r="B479" s="39"/>
      <c r="C479" s="39" t="s">
        <v>501</v>
      </c>
      <c r="D479" s="40"/>
      <c r="E479" s="41"/>
      <c r="F479" s="41"/>
      <c r="G479" s="41"/>
      <c r="H479" s="43"/>
      <c r="I479" s="42"/>
      <c r="J479" s="43"/>
      <c r="K479" s="42"/>
      <c r="L479" s="43">
        <f>SUM(AR474:AR482)+SUM(AS474:AS482)+SUM(AT474:AT482)+SUM(AU474:AU482)+SUM(AV474:AV482)</f>
        <v>8499.07</v>
      </c>
    </row>
    <row r="480" spans="1:82" ht="14.25" x14ac:dyDescent="0.2">
      <c r="A480" s="39"/>
      <c r="B480" s="39" t="s">
        <v>194</v>
      </c>
      <c r="C480" s="39" t="s">
        <v>561</v>
      </c>
      <c r="D480" s="40" t="s">
        <v>380</v>
      </c>
      <c r="E480" s="41">
        <f>Source!BZ428</f>
        <v>74</v>
      </c>
      <c r="F480" s="41"/>
      <c r="G480" s="41">
        <f>Source!AT428</f>
        <v>74</v>
      </c>
      <c r="H480" s="43"/>
      <c r="I480" s="42"/>
      <c r="J480" s="43"/>
      <c r="K480" s="42"/>
      <c r="L480" s="43">
        <f>SUM(AZ474:AZ482)</f>
        <v>6289.31</v>
      </c>
    </row>
    <row r="481" spans="1:82" ht="14.25" x14ac:dyDescent="0.2">
      <c r="A481" s="47"/>
      <c r="B481" s="47" t="s">
        <v>195</v>
      </c>
      <c r="C481" s="47" t="s">
        <v>562</v>
      </c>
      <c r="D481" s="48" t="s">
        <v>380</v>
      </c>
      <c r="E481" s="49">
        <f>Source!CA428</f>
        <v>36</v>
      </c>
      <c r="F481" s="49"/>
      <c r="G481" s="49">
        <f>Source!AU428</f>
        <v>36</v>
      </c>
      <c r="H481" s="50"/>
      <c r="I481" s="51"/>
      <c r="J481" s="50"/>
      <c r="K481" s="51"/>
      <c r="L481" s="50">
        <f>SUM(BA474:BA482)</f>
        <v>3059.67</v>
      </c>
    </row>
    <row r="482" spans="1:82" ht="15" x14ac:dyDescent="0.2">
      <c r="C482" s="78" t="s">
        <v>504</v>
      </c>
      <c r="D482" s="78"/>
      <c r="E482" s="78"/>
      <c r="F482" s="78"/>
      <c r="G482" s="78"/>
      <c r="H482" s="78"/>
      <c r="I482" s="79">
        <f>K482/E474</f>
        <v>5949.3500000000013</v>
      </c>
      <c r="J482" s="79"/>
      <c r="K482" s="79">
        <f>L475+L480+L481</f>
        <v>17848.050000000003</v>
      </c>
      <c r="L482" s="79"/>
      <c r="AD482">
        <f>ROUND((Source!AT428/100)*((ROUND(SUMIF(SmtRes!AQ186:'SmtRes'!AQ187,"=1",SmtRes!AD186:'SmtRes'!AD187)*Source!I428, 2)+ROUND(SUMIF(SmtRes!AQ186:'SmtRes'!AQ187,"=1",SmtRes!AC186:'SmtRes'!AC187)*Source!I428, 2))), 2)</f>
        <v>2519.37</v>
      </c>
      <c r="AE482">
        <f>ROUND((Source!AU428/100)*((ROUND(SUMIF(SmtRes!AQ186:'SmtRes'!AQ187,"=1",SmtRes!AD186:'SmtRes'!AD187)*Source!I428, 2)+ROUND(SUMIF(SmtRes!AQ186:'SmtRes'!AQ187,"=1",SmtRes!AC186:'SmtRes'!AC187)*Source!I428, 2))), 2)</f>
        <v>1225.6400000000001</v>
      </c>
      <c r="AN482" s="52">
        <f>L475+L480+L481</f>
        <v>17848.050000000003</v>
      </c>
      <c r="AO482">
        <f>0</f>
        <v>0</v>
      </c>
      <c r="AQ482" t="s">
        <v>505</v>
      </c>
      <c r="AR482" s="52">
        <f>L475</f>
        <v>8499.07</v>
      </c>
      <c r="AT482">
        <f>0</f>
        <v>0</v>
      </c>
      <c r="AV482" t="s">
        <v>505</v>
      </c>
      <c r="AW482">
        <f>0</f>
        <v>0</v>
      </c>
      <c r="AZ482">
        <f>Source!X428</f>
        <v>6289.31</v>
      </c>
      <c r="BA482">
        <f>Source!Y428</f>
        <v>3059.67</v>
      </c>
      <c r="BR482" s="52">
        <f>K482</f>
        <v>17848.050000000003</v>
      </c>
      <c r="BU482">
        <f>ROUND(K482*80/100, 2)</f>
        <v>14278.44</v>
      </c>
      <c r="BV482" s="52">
        <f>K482-BU482</f>
        <v>3569.6100000000024</v>
      </c>
      <c r="CB482">
        <f>Source!BM428</f>
        <v>200001</v>
      </c>
      <c r="CC482" t="str">
        <f>Source!E428</f>
        <v>24</v>
      </c>
      <c r="CD482">
        <v>4</v>
      </c>
    </row>
    <row r="484" spans="1:82" ht="15" x14ac:dyDescent="0.2">
      <c r="A484" s="60"/>
      <c r="B484" s="61"/>
      <c r="C484" s="75" t="s">
        <v>518</v>
      </c>
      <c r="D484" s="75"/>
      <c r="E484" s="75"/>
      <c r="F484" s="75"/>
      <c r="G484" s="75"/>
      <c r="H484" s="75"/>
      <c r="I484" s="46"/>
      <c r="J484" s="60"/>
      <c r="K484" s="62"/>
      <c r="L484" s="46">
        <f>L486+L487+L493+L497</f>
        <v>15458.369999999999</v>
      </c>
    </row>
    <row r="485" spans="1:82" ht="14.25" x14ac:dyDescent="0.2">
      <c r="A485" s="54"/>
      <c r="B485" s="59"/>
      <c r="C485" s="76" t="s">
        <v>519</v>
      </c>
      <c r="D485" s="73"/>
      <c r="E485" s="73"/>
      <c r="F485" s="73"/>
      <c r="G485" s="73"/>
      <c r="H485" s="73"/>
      <c r="I485" s="43"/>
      <c r="J485" s="54"/>
      <c r="K485" s="41"/>
      <c r="L485" s="43"/>
    </row>
    <row r="486" spans="1:82" ht="14.25" x14ac:dyDescent="0.2">
      <c r="A486" s="54"/>
      <c r="B486" s="59"/>
      <c r="C486" s="73" t="s">
        <v>520</v>
      </c>
      <c r="D486" s="73"/>
      <c r="E486" s="73"/>
      <c r="F486" s="73"/>
      <c r="G486" s="73"/>
      <c r="H486" s="73"/>
      <c r="I486" s="43"/>
      <c r="J486" s="54"/>
      <c r="K486" s="41"/>
      <c r="L486" s="43">
        <f>SUM(AR455:AR482)</f>
        <v>15458.369999999999</v>
      </c>
    </row>
    <row r="487" spans="1:82" ht="14.25" hidden="1" x14ac:dyDescent="0.2">
      <c r="A487" s="54"/>
      <c r="B487" s="59"/>
      <c r="C487" s="73" t="s">
        <v>521</v>
      </c>
      <c r="D487" s="73"/>
      <c r="E487" s="73"/>
      <c r="F487" s="73"/>
      <c r="G487" s="73"/>
      <c r="H487" s="73"/>
      <c r="I487" s="43"/>
      <c r="J487" s="54"/>
      <c r="K487" s="41"/>
      <c r="L487" s="43">
        <f>L489+L492+L491</f>
        <v>0</v>
      </c>
    </row>
    <row r="488" spans="1:82" ht="14.25" hidden="1" x14ac:dyDescent="0.2">
      <c r="A488" s="54"/>
      <c r="B488" s="59"/>
      <c r="C488" s="76" t="s">
        <v>522</v>
      </c>
      <c r="D488" s="73"/>
      <c r="E488" s="73"/>
      <c r="F488" s="73"/>
      <c r="G488" s="73"/>
      <c r="H488" s="73"/>
      <c r="I488" s="43"/>
      <c r="J488" s="54"/>
      <c r="K488" s="41"/>
      <c r="L488" s="43"/>
    </row>
    <row r="489" spans="1:82" ht="14.25" hidden="1" x14ac:dyDescent="0.2">
      <c r="A489" s="54"/>
      <c r="B489" s="59"/>
      <c r="C489" s="73" t="s">
        <v>521</v>
      </c>
      <c r="D489" s="73"/>
      <c r="E489" s="73"/>
      <c r="F489" s="73"/>
      <c r="G489" s="73"/>
      <c r="H489" s="73"/>
      <c r="I489" s="43"/>
      <c r="J489" s="54"/>
      <c r="K489" s="41"/>
      <c r="L489" s="43">
        <f>SUM(AO455:AO482)</f>
        <v>0</v>
      </c>
    </row>
    <row r="490" spans="1:82" ht="14.25" hidden="1" x14ac:dyDescent="0.2">
      <c r="A490" s="54"/>
      <c r="B490" s="59"/>
      <c r="C490" s="76" t="s">
        <v>523</v>
      </c>
      <c r="D490" s="73"/>
      <c r="E490" s="73"/>
      <c r="F490" s="73"/>
      <c r="G490" s="73"/>
      <c r="H490" s="73"/>
      <c r="I490" s="43"/>
      <c r="J490" s="54"/>
      <c r="K490" s="41"/>
      <c r="L490" s="43"/>
    </row>
    <row r="491" spans="1:82" ht="14.25" hidden="1" x14ac:dyDescent="0.2">
      <c r="A491" s="54"/>
      <c r="B491" s="59"/>
      <c r="C491" s="73" t="s">
        <v>543</v>
      </c>
      <c r="D491" s="73"/>
      <c r="E491" s="73"/>
      <c r="F491" s="73"/>
      <c r="G491" s="73"/>
      <c r="H491" s="73"/>
      <c r="I491" s="43"/>
      <c r="J491" s="54"/>
      <c r="K491" s="41"/>
      <c r="L491" s="43">
        <f>SUM(AT455:AT482)</f>
        <v>0</v>
      </c>
    </row>
    <row r="492" spans="1:82" ht="14.25" hidden="1" x14ac:dyDescent="0.2">
      <c r="A492" s="54"/>
      <c r="B492" s="59"/>
      <c r="C492" s="73" t="s">
        <v>524</v>
      </c>
      <c r="D492" s="73"/>
      <c r="E492" s="73"/>
      <c r="F492" s="73"/>
      <c r="G492" s="73"/>
      <c r="H492" s="73"/>
      <c r="I492" s="43"/>
      <c r="J492" s="54"/>
      <c r="K492" s="41"/>
      <c r="L492" s="43">
        <f>SUM(AV455:AV482)</f>
        <v>0</v>
      </c>
    </row>
    <row r="493" spans="1:82" ht="14.25" hidden="1" x14ac:dyDescent="0.2">
      <c r="A493" s="54"/>
      <c r="B493" s="59"/>
      <c r="C493" s="73" t="s">
        <v>525</v>
      </c>
      <c r="D493" s="73"/>
      <c r="E493" s="73"/>
      <c r="F493" s="73"/>
      <c r="G493" s="73"/>
      <c r="H493" s="73"/>
      <c r="I493" s="43"/>
      <c r="J493" s="54"/>
      <c r="K493" s="41"/>
      <c r="L493" s="43">
        <f>L495+L496</f>
        <v>0</v>
      </c>
    </row>
    <row r="494" spans="1:82" ht="14.25" hidden="1" x14ac:dyDescent="0.2">
      <c r="A494" s="54"/>
      <c r="B494" s="59"/>
      <c r="C494" s="76" t="s">
        <v>522</v>
      </c>
      <c r="D494" s="73"/>
      <c r="E494" s="73"/>
      <c r="F494" s="73"/>
      <c r="G494" s="73"/>
      <c r="H494" s="73"/>
      <c r="I494" s="43"/>
      <c r="J494" s="54"/>
      <c r="K494" s="41"/>
      <c r="L494" s="43"/>
    </row>
    <row r="495" spans="1:82" ht="14.25" hidden="1" x14ac:dyDescent="0.2">
      <c r="A495" s="54"/>
      <c r="B495" s="59"/>
      <c r="C495" s="73" t="s">
        <v>526</v>
      </c>
      <c r="D495" s="73"/>
      <c r="E495" s="73"/>
      <c r="F495" s="73"/>
      <c r="G495" s="73"/>
      <c r="H495" s="73"/>
      <c r="I495" s="43"/>
      <c r="J495" s="54"/>
      <c r="K495" s="41"/>
      <c r="L495" s="43">
        <f>SUM(AW455:AW482)-SUM(BK455:BK482)</f>
        <v>0</v>
      </c>
    </row>
    <row r="496" spans="1:82" ht="14.25" hidden="1" x14ac:dyDescent="0.2">
      <c r="A496" s="54"/>
      <c r="B496" s="59"/>
      <c r="C496" s="73" t="s">
        <v>527</v>
      </c>
      <c r="D496" s="73"/>
      <c r="E496" s="73"/>
      <c r="F496" s="73"/>
      <c r="G496" s="73"/>
      <c r="H496" s="73"/>
      <c r="I496" s="43"/>
      <c r="J496" s="54"/>
      <c r="K496" s="41"/>
      <c r="L496" s="43">
        <f>SUM(BC455:BC482)</f>
        <v>0</v>
      </c>
    </row>
    <row r="497" spans="1:12" ht="14.25" hidden="1" x14ac:dyDescent="0.2">
      <c r="A497" s="54"/>
      <c r="B497" s="59"/>
      <c r="C497" s="73" t="s">
        <v>528</v>
      </c>
      <c r="D497" s="73"/>
      <c r="E497" s="73"/>
      <c r="F497" s="73"/>
      <c r="G497" s="73"/>
      <c r="H497" s="73"/>
      <c r="I497" s="43"/>
      <c r="J497" s="54"/>
      <c r="K497" s="41"/>
      <c r="L497" s="43">
        <f>SUM(BB455:BB482)</f>
        <v>0</v>
      </c>
    </row>
    <row r="498" spans="1:12" ht="14.25" x14ac:dyDescent="0.2">
      <c r="A498" s="54"/>
      <c r="B498" s="59"/>
      <c r="C498" s="73" t="s">
        <v>529</v>
      </c>
      <c r="D498" s="73"/>
      <c r="E498" s="73"/>
      <c r="F498" s="73"/>
      <c r="G498" s="73"/>
      <c r="H498" s="73"/>
      <c r="I498" s="43"/>
      <c r="J498" s="54"/>
      <c r="K498" s="41"/>
      <c r="L498" s="43">
        <f>SUM(AR455:AR482)+SUM(AT455:AT482)+SUM(AV455:AV482)</f>
        <v>15458.369999999999</v>
      </c>
    </row>
    <row r="499" spans="1:12" ht="14.25" x14ac:dyDescent="0.2">
      <c r="A499" s="54"/>
      <c r="B499" s="59"/>
      <c r="C499" s="73" t="s">
        <v>530</v>
      </c>
      <c r="D499" s="73"/>
      <c r="E499" s="73"/>
      <c r="F499" s="73"/>
      <c r="G499" s="73"/>
      <c r="H499" s="73"/>
      <c r="I499" s="43"/>
      <c r="J499" s="54"/>
      <c r="K499" s="41"/>
      <c r="L499" s="43">
        <f>SUM(AZ455:AZ482)</f>
        <v>11439.2</v>
      </c>
    </row>
    <row r="500" spans="1:12" ht="14.25" x14ac:dyDescent="0.2">
      <c r="A500" s="54"/>
      <c r="B500" s="59"/>
      <c r="C500" s="73" t="s">
        <v>531</v>
      </c>
      <c r="D500" s="73"/>
      <c r="E500" s="73"/>
      <c r="F500" s="73"/>
      <c r="G500" s="73"/>
      <c r="H500" s="73"/>
      <c r="I500" s="43"/>
      <c r="J500" s="54"/>
      <c r="K500" s="41"/>
      <c r="L500" s="43">
        <f>SUM(BA455:BA482)</f>
        <v>5565.02</v>
      </c>
    </row>
    <row r="501" spans="1:12" ht="14.25" hidden="1" x14ac:dyDescent="0.2">
      <c r="A501" s="54"/>
      <c r="B501" s="59"/>
      <c r="C501" s="73" t="s">
        <v>532</v>
      </c>
      <c r="D501" s="73"/>
      <c r="E501" s="73"/>
      <c r="F501" s="73"/>
      <c r="G501" s="73"/>
      <c r="H501" s="73"/>
      <c r="I501" s="43"/>
      <c r="J501" s="54"/>
      <c r="K501" s="41"/>
      <c r="L501" s="43">
        <f>L503+L504</f>
        <v>0</v>
      </c>
    </row>
    <row r="502" spans="1:12" ht="14.25" hidden="1" x14ac:dyDescent="0.2">
      <c r="A502" s="54"/>
      <c r="B502" s="59"/>
      <c r="C502" s="76" t="s">
        <v>519</v>
      </c>
      <c r="D502" s="73"/>
      <c r="E502" s="73"/>
      <c r="F502" s="73"/>
      <c r="G502" s="73"/>
      <c r="H502" s="73"/>
      <c r="I502" s="43"/>
      <c r="J502" s="54"/>
      <c r="K502" s="41"/>
      <c r="L502" s="43"/>
    </row>
    <row r="503" spans="1:12" ht="14.25" hidden="1" x14ac:dyDescent="0.2">
      <c r="A503" s="54"/>
      <c r="B503" s="59"/>
      <c r="C503" s="73" t="s">
        <v>533</v>
      </c>
      <c r="D503" s="73"/>
      <c r="E503" s="73"/>
      <c r="F503" s="73"/>
      <c r="G503" s="73"/>
      <c r="H503" s="73"/>
      <c r="I503" s="43"/>
      <c r="J503" s="54"/>
      <c r="K503" s="41"/>
      <c r="L503" s="43">
        <f>SUM(BK455:BK482)</f>
        <v>0</v>
      </c>
    </row>
    <row r="504" spans="1:12" ht="14.25" hidden="1" x14ac:dyDescent="0.2">
      <c r="A504" s="54"/>
      <c r="B504" s="59"/>
      <c r="C504" s="73" t="s">
        <v>534</v>
      </c>
      <c r="D504" s="73"/>
      <c r="E504" s="73"/>
      <c r="F504" s="73"/>
      <c r="G504" s="73"/>
      <c r="H504" s="73"/>
      <c r="I504" s="43"/>
      <c r="J504" s="54"/>
      <c r="K504" s="41"/>
      <c r="L504" s="43">
        <f>SUM(BD455:BD482)</f>
        <v>0</v>
      </c>
    </row>
    <row r="505" spans="1:12" ht="14.25" hidden="1" x14ac:dyDescent="0.2">
      <c r="A505" s="54"/>
      <c r="B505" s="59"/>
      <c r="C505" s="73" t="s">
        <v>535</v>
      </c>
      <c r="D505" s="73"/>
      <c r="E505" s="73"/>
      <c r="F505" s="73"/>
      <c r="G505" s="73"/>
      <c r="H505" s="73"/>
      <c r="I505" s="43"/>
      <c r="J505" s="54"/>
      <c r="K505" s="41"/>
      <c r="L505" s="43"/>
    </row>
    <row r="506" spans="1:12" ht="14.25" hidden="1" x14ac:dyDescent="0.2">
      <c r="A506" s="54"/>
      <c r="B506" s="59"/>
      <c r="C506" s="73" t="s">
        <v>536</v>
      </c>
      <c r="D506" s="73"/>
      <c r="E506" s="73"/>
      <c r="F506" s="73"/>
      <c r="G506" s="73"/>
      <c r="H506" s="73"/>
      <c r="I506" s="43"/>
      <c r="J506" s="54"/>
      <c r="K506" s="41"/>
      <c r="L506" s="43">
        <f>SUM(BO455:BO482)</f>
        <v>0</v>
      </c>
    </row>
    <row r="507" spans="1:12" ht="15" x14ac:dyDescent="0.2">
      <c r="A507" s="60"/>
      <c r="B507" s="61"/>
      <c r="C507" s="75" t="s">
        <v>537</v>
      </c>
      <c r="D507" s="75"/>
      <c r="E507" s="75"/>
      <c r="F507" s="75"/>
      <c r="G507" s="75"/>
      <c r="H507" s="75"/>
      <c r="I507" s="46"/>
      <c r="J507" s="60"/>
      <c r="K507" s="62"/>
      <c r="L507" s="46">
        <f>L484+L499+L500+L501+L505+L506</f>
        <v>32462.59</v>
      </c>
    </row>
    <row r="508" spans="1:12" ht="14.25" x14ac:dyDescent="0.2">
      <c r="A508" s="54"/>
      <c r="B508" s="59"/>
      <c r="C508" s="76" t="s">
        <v>538</v>
      </c>
      <c r="D508" s="73"/>
      <c r="E508" s="73"/>
      <c r="F508" s="73"/>
      <c r="G508" s="73"/>
      <c r="H508" s="73"/>
      <c r="I508" s="43"/>
      <c r="J508" s="54"/>
      <c r="K508" s="41"/>
      <c r="L508" s="43"/>
    </row>
    <row r="509" spans="1:12" ht="14.25" hidden="1" x14ac:dyDescent="0.2">
      <c r="A509" s="54"/>
      <c r="B509" s="59"/>
      <c r="C509" s="73" t="s">
        <v>539</v>
      </c>
      <c r="D509" s="73"/>
      <c r="E509" s="73"/>
      <c r="F509" s="73"/>
      <c r="G509" s="73"/>
      <c r="H509" s="73"/>
      <c r="I509" s="43"/>
      <c r="J509" s="54"/>
      <c r="K509" s="41"/>
      <c r="L509" s="43">
        <f>SUM(AX455:AX482)</f>
        <v>0</v>
      </c>
    </row>
    <row r="510" spans="1:12" ht="14.25" hidden="1" x14ac:dyDescent="0.2">
      <c r="A510" s="54"/>
      <c r="B510" s="59"/>
      <c r="C510" s="73" t="s">
        <v>540</v>
      </c>
      <c r="D510" s="73"/>
      <c r="E510" s="73"/>
      <c r="F510" s="73"/>
      <c r="G510" s="73"/>
      <c r="H510" s="73"/>
      <c r="I510" s="43"/>
      <c r="J510" s="54"/>
      <c r="K510" s="41"/>
      <c r="L510" s="43">
        <f>SUM(AY455:AY482)</f>
        <v>0</v>
      </c>
    </row>
    <row r="511" spans="1:12" ht="14.25" x14ac:dyDescent="0.2">
      <c r="A511" s="54"/>
      <c r="B511" s="59"/>
      <c r="C511" s="73" t="s">
        <v>541</v>
      </c>
      <c r="D511" s="73"/>
      <c r="E511" s="73"/>
      <c r="F511" s="74"/>
      <c r="G511" s="45">
        <f>Source!F452</f>
        <v>25.26</v>
      </c>
      <c r="H511" s="54"/>
      <c r="I511" s="54"/>
      <c r="J511" s="54"/>
      <c r="K511" s="54"/>
      <c r="L511" s="54"/>
    </row>
    <row r="512" spans="1:12" ht="14.25" hidden="1" customHeight="1" x14ac:dyDescent="0.2">
      <c r="A512" s="54"/>
      <c r="B512" s="59"/>
      <c r="C512" s="73" t="s">
        <v>542</v>
      </c>
      <c r="D512" s="73"/>
      <c r="E512" s="73"/>
      <c r="F512" s="74"/>
      <c r="G512" s="45">
        <f>Source!F453</f>
        <v>0</v>
      </c>
      <c r="H512" s="54"/>
      <c r="I512" s="54"/>
      <c r="J512" s="54"/>
      <c r="K512" s="54"/>
      <c r="L512" s="54"/>
    </row>
    <row r="514" spans="1:12" hidden="1" x14ac:dyDescent="0.2"/>
    <row r="515" spans="1:12" ht="15" hidden="1" x14ac:dyDescent="0.2">
      <c r="A515" s="65"/>
      <c r="B515" s="66"/>
      <c r="C515" s="77" t="s">
        <v>565</v>
      </c>
      <c r="D515" s="77"/>
      <c r="E515" s="77"/>
      <c r="F515" s="77"/>
      <c r="G515" s="77"/>
      <c r="H515" s="77"/>
      <c r="I515" s="55"/>
      <c r="J515" s="65"/>
      <c r="K515" s="67"/>
      <c r="L515" s="55"/>
    </row>
    <row r="516" spans="1:12" hidden="1" x14ac:dyDescent="0.2"/>
    <row r="517" spans="1:12" ht="15" hidden="1" x14ac:dyDescent="0.2">
      <c r="A517" s="60"/>
      <c r="B517" s="61"/>
      <c r="C517" s="75" t="s">
        <v>566</v>
      </c>
      <c r="D517" s="75"/>
      <c r="E517" s="75"/>
      <c r="F517" s="75"/>
      <c r="G517" s="75"/>
      <c r="H517" s="75"/>
      <c r="I517" s="46"/>
      <c r="J517" s="60"/>
      <c r="K517" s="62"/>
      <c r="L517" s="46">
        <f>L519+L534+L535</f>
        <v>651332.03999999992</v>
      </c>
    </row>
    <row r="518" spans="1:12" ht="14.25" hidden="1" x14ac:dyDescent="0.2">
      <c r="A518" s="54"/>
      <c r="B518" s="59"/>
      <c r="C518" s="76" t="s">
        <v>519</v>
      </c>
      <c r="D518" s="73"/>
      <c r="E518" s="73"/>
      <c r="F518" s="73"/>
      <c r="G518" s="73"/>
      <c r="H518" s="73"/>
      <c r="I518" s="43"/>
      <c r="J518" s="54"/>
      <c r="K518" s="41"/>
      <c r="L518" s="43"/>
    </row>
    <row r="519" spans="1:12" ht="14.25" hidden="1" x14ac:dyDescent="0.2">
      <c r="A519" s="54"/>
      <c r="B519" s="59"/>
      <c r="C519" s="73" t="s">
        <v>567</v>
      </c>
      <c r="D519" s="73"/>
      <c r="E519" s="73"/>
      <c r="F519" s="73"/>
      <c r="G519" s="73"/>
      <c r="H519" s="73"/>
      <c r="I519" s="43"/>
      <c r="J519" s="54"/>
      <c r="K519" s="41"/>
      <c r="L519" s="43">
        <f>L521+L522+L528+L532</f>
        <v>334995.33999999997</v>
      </c>
    </row>
    <row r="520" spans="1:12" ht="14.25" hidden="1" x14ac:dyDescent="0.2">
      <c r="A520" s="54"/>
      <c r="B520" s="59"/>
      <c r="C520" s="76" t="s">
        <v>519</v>
      </c>
      <c r="D520" s="73"/>
      <c r="E520" s="73"/>
      <c r="F520" s="73"/>
      <c r="G520" s="73"/>
      <c r="H520" s="73"/>
      <c r="I520" s="43"/>
      <c r="J520" s="54"/>
      <c r="K520" s="41"/>
      <c r="L520" s="43"/>
    </row>
    <row r="521" spans="1:12" ht="14.25" hidden="1" x14ac:dyDescent="0.2">
      <c r="A521" s="54"/>
      <c r="B521" s="59"/>
      <c r="C521" s="73" t="s">
        <v>568</v>
      </c>
      <c r="D521" s="73"/>
      <c r="E521" s="73"/>
      <c r="F521" s="73"/>
      <c r="G521" s="73"/>
      <c r="H521" s="73"/>
      <c r="I521" s="43"/>
      <c r="J521" s="54"/>
      <c r="K521" s="41"/>
      <c r="L521" s="43">
        <f>SUMIF(CD53:CD513, 1, AR53:AR513)</f>
        <v>214941.81999999998</v>
      </c>
    </row>
    <row r="522" spans="1:12" ht="14.25" hidden="1" x14ac:dyDescent="0.2">
      <c r="A522" s="54"/>
      <c r="B522" s="59"/>
      <c r="C522" s="73" t="s">
        <v>521</v>
      </c>
      <c r="D522" s="73"/>
      <c r="E522" s="73"/>
      <c r="F522" s="73"/>
      <c r="G522" s="73"/>
      <c r="H522" s="73"/>
      <c r="I522" s="43"/>
      <c r="J522" s="54"/>
      <c r="K522" s="41"/>
      <c r="L522" s="43">
        <f>L524+L527+L526</f>
        <v>9338.0600000000013</v>
      </c>
    </row>
    <row r="523" spans="1:12" ht="14.25" hidden="1" x14ac:dyDescent="0.2">
      <c r="A523" s="54"/>
      <c r="B523" s="59"/>
      <c r="C523" s="76" t="s">
        <v>522</v>
      </c>
      <c r="D523" s="73"/>
      <c r="E523" s="73"/>
      <c r="F523" s="73"/>
      <c r="G523" s="73"/>
      <c r="H523" s="73"/>
      <c r="I523" s="43"/>
      <c r="J523" s="54"/>
      <c r="K523" s="41"/>
      <c r="L523" s="43"/>
    </row>
    <row r="524" spans="1:12" ht="14.25" hidden="1" x14ac:dyDescent="0.2">
      <c r="A524" s="54"/>
      <c r="B524" s="59"/>
      <c r="C524" s="73" t="s">
        <v>521</v>
      </c>
      <c r="D524" s="73"/>
      <c r="E524" s="73"/>
      <c r="F524" s="73"/>
      <c r="G524" s="73"/>
      <c r="H524" s="73"/>
      <c r="I524" s="43"/>
      <c r="J524" s="54"/>
      <c r="K524" s="41"/>
      <c r="L524" s="43">
        <f>SUMIF(CD53:CD513, 1, AO53:AO513)</f>
        <v>6755.3100000000013</v>
      </c>
    </row>
    <row r="525" spans="1:12" ht="14.25" hidden="1" x14ac:dyDescent="0.2">
      <c r="A525" s="54"/>
      <c r="B525" s="59"/>
      <c r="C525" s="76" t="s">
        <v>523</v>
      </c>
      <c r="D525" s="73"/>
      <c r="E525" s="73"/>
      <c r="F525" s="73"/>
      <c r="G525" s="73"/>
      <c r="H525" s="73"/>
      <c r="I525" s="43"/>
      <c r="J525" s="54"/>
      <c r="K525" s="41"/>
      <c r="L525" s="43"/>
    </row>
    <row r="526" spans="1:12" ht="14.25" hidden="1" x14ac:dyDescent="0.2">
      <c r="A526" s="54"/>
      <c r="B526" s="59"/>
      <c r="C526" s="73" t="s">
        <v>543</v>
      </c>
      <c r="D526" s="73"/>
      <c r="E526" s="73"/>
      <c r="F526" s="73"/>
      <c r="G526" s="73"/>
      <c r="H526" s="73"/>
      <c r="I526" s="43"/>
      <c r="J526" s="54"/>
      <c r="K526" s="41"/>
      <c r="L526" s="43">
        <f>SUMIF(CD53:CD513, 1, AT53:AT513)</f>
        <v>2582.75</v>
      </c>
    </row>
    <row r="527" spans="1:12" ht="14.25" hidden="1" x14ac:dyDescent="0.2">
      <c r="A527" s="54"/>
      <c r="B527" s="59"/>
      <c r="C527" s="73" t="s">
        <v>524</v>
      </c>
      <c r="D527" s="73"/>
      <c r="E527" s="73"/>
      <c r="F527" s="73"/>
      <c r="G527" s="73"/>
      <c r="H527" s="73"/>
      <c r="I527" s="43"/>
      <c r="J527" s="54"/>
      <c r="K527" s="41"/>
      <c r="L527" s="43">
        <f>SUMIF(CD53:CD513, 1, AV53:AV513)</f>
        <v>0</v>
      </c>
    </row>
    <row r="528" spans="1:12" ht="14.25" hidden="1" x14ac:dyDescent="0.2">
      <c r="A528" s="54"/>
      <c r="B528" s="59"/>
      <c r="C528" s="73" t="s">
        <v>525</v>
      </c>
      <c r="D528" s="73"/>
      <c r="E528" s="73"/>
      <c r="F528" s="73"/>
      <c r="G528" s="73"/>
      <c r="H528" s="73"/>
      <c r="I528" s="43"/>
      <c r="J528" s="54"/>
      <c r="K528" s="41"/>
      <c r="L528" s="43">
        <f>L530+L531</f>
        <v>110715.46</v>
      </c>
    </row>
    <row r="529" spans="1:12" ht="14.25" hidden="1" x14ac:dyDescent="0.2">
      <c r="A529" s="54"/>
      <c r="B529" s="59"/>
      <c r="C529" s="76" t="s">
        <v>522</v>
      </c>
      <c r="D529" s="73"/>
      <c r="E529" s="73"/>
      <c r="F529" s="73"/>
      <c r="G529" s="73"/>
      <c r="H529" s="73"/>
      <c r="I529" s="43"/>
      <c r="J529" s="54"/>
      <c r="K529" s="41"/>
      <c r="L529" s="43"/>
    </row>
    <row r="530" spans="1:12" ht="14.25" hidden="1" x14ac:dyDescent="0.2">
      <c r="A530" s="54"/>
      <c r="B530" s="59"/>
      <c r="C530" s="73" t="s">
        <v>526</v>
      </c>
      <c r="D530" s="73"/>
      <c r="E530" s="73"/>
      <c r="F530" s="73"/>
      <c r="G530" s="73"/>
      <c r="H530" s="73"/>
      <c r="I530" s="43"/>
      <c r="J530" s="54"/>
      <c r="K530" s="41"/>
      <c r="L530" s="43">
        <f>SUMIF(CD53:CD513, 1, AW53:AW513)-SUMIF(CD53:CD513, 1, BK53:BK513)</f>
        <v>110715.46</v>
      </c>
    </row>
    <row r="531" spans="1:12" ht="14.25" hidden="1" x14ac:dyDescent="0.2">
      <c r="A531" s="54"/>
      <c r="B531" s="59"/>
      <c r="C531" s="73" t="s">
        <v>527</v>
      </c>
      <c r="D531" s="73"/>
      <c r="E531" s="73"/>
      <c r="F531" s="73"/>
      <c r="G531" s="73"/>
      <c r="H531" s="73"/>
      <c r="I531" s="43"/>
      <c r="J531" s="54"/>
      <c r="K531" s="41"/>
      <c r="L531" s="43">
        <f>SUMIF(CD53:CD513, 1, BC53:BC513)</f>
        <v>0</v>
      </c>
    </row>
    <row r="532" spans="1:12" ht="14.25" hidden="1" x14ac:dyDescent="0.2">
      <c r="A532" s="54"/>
      <c r="B532" s="59"/>
      <c r="C532" s="73" t="s">
        <v>528</v>
      </c>
      <c r="D532" s="73"/>
      <c r="E532" s="73"/>
      <c r="F532" s="73"/>
      <c r="G532" s="73"/>
      <c r="H532" s="73"/>
      <c r="I532" s="43"/>
      <c r="J532" s="54"/>
      <c r="K532" s="41"/>
      <c r="L532" s="43">
        <f>SUMIF(CD53:CD513, 1, BB53:BB513)</f>
        <v>0</v>
      </c>
    </row>
    <row r="533" spans="1:12" ht="14.25" hidden="1" x14ac:dyDescent="0.2">
      <c r="A533" s="54"/>
      <c r="B533" s="59"/>
      <c r="C533" s="73" t="s">
        <v>569</v>
      </c>
      <c r="D533" s="73"/>
      <c r="E533" s="73"/>
      <c r="F533" s="73"/>
      <c r="G533" s="73"/>
      <c r="H533" s="73"/>
      <c r="I533" s="43"/>
      <c r="J533" s="54"/>
      <c r="K533" s="41"/>
      <c r="L533" s="43">
        <f>SUMIF(CD53:CD513, 1, AR53:AR513)+SUMIF(CD53:CD513, 1, AT53:AT513)+SUMIF(CD53:CD513, 1, AV53:AV513)</f>
        <v>217524.56999999998</v>
      </c>
    </row>
    <row r="534" spans="1:12" ht="14.25" hidden="1" x14ac:dyDescent="0.2">
      <c r="A534" s="54"/>
      <c r="B534" s="59"/>
      <c r="C534" s="73" t="s">
        <v>570</v>
      </c>
      <c r="D534" s="73"/>
      <c r="E534" s="73"/>
      <c r="F534" s="73"/>
      <c r="G534" s="73"/>
      <c r="H534" s="73"/>
      <c r="I534" s="43"/>
      <c r="J534" s="54"/>
      <c r="K534" s="41"/>
      <c r="L534" s="43">
        <f>SUMIF(CD53:CD513, 1, AZ53:AZ513)</f>
        <v>204471.21999999997</v>
      </c>
    </row>
    <row r="535" spans="1:12" ht="14.25" hidden="1" x14ac:dyDescent="0.2">
      <c r="A535" s="54"/>
      <c r="B535" s="59"/>
      <c r="C535" s="73" t="s">
        <v>571</v>
      </c>
      <c r="D535" s="73"/>
      <c r="E535" s="73"/>
      <c r="F535" s="73"/>
      <c r="G535" s="73"/>
      <c r="H535" s="73"/>
      <c r="I535" s="43"/>
      <c r="J535" s="54"/>
      <c r="K535" s="41"/>
      <c r="L535" s="43">
        <f>SUMIF(CD53:CD513, 1, BA53:BA513)</f>
        <v>111865.48000000001</v>
      </c>
    </row>
    <row r="536" spans="1:12" hidden="1" x14ac:dyDescent="0.2"/>
    <row r="537" spans="1:12" ht="15" hidden="1" x14ac:dyDescent="0.2">
      <c r="A537" s="60"/>
      <c r="B537" s="61"/>
      <c r="C537" s="75" t="s">
        <v>572</v>
      </c>
      <c r="D537" s="75"/>
      <c r="E537" s="75"/>
      <c r="F537" s="75"/>
      <c r="G537" s="75"/>
      <c r="H537" s="75"/>
      <c r="I537" s="46"/>
      <c r="J537" s="60"/>
      <c r="K537" s="62"/>
      <c r="L537" s="46">
        <f>L539+L554+L555</f>
        <v>2227800.25</v>
      </c>
    </row>
    <row r="538" spans="1:12" ht="14.25" hidden="1" x14ac:dyDescent="0.2">
      <c r="A538" s="54"/>
      <c r="B538" s="59"/>
      <c r="C538" s="76" t="s">
        <v>519</v>
      </c>
      <c r="D538" s="73"/>
      <c r="E538" s="73"/>
      <c r="F538" s="73"/>
      <c r="G538" s="73"/>
      <c r="H538" s="73"/>
      <c r="I538" s="43"/>
      <c r="J538" s="54"/>
      <c r="K538" s="41"/>
      <c r="L538" s="43"/>
    </row>
    <row r="539" spans="1:12" ht="14.25" hidden="1" x14ac:dyDescent="0.2">
      <c r="A539" s="54"/>
      <c r="B539" s="59"/>
      <c r="C539" s="73" t="s">
        <v>567</v>
      </c>
      <c r="D539" s="73"/>
      <c r="E539" s="73"/>
      <c r="F539" s="73"/>
      <c r="G539" s="73"/>
      <c r="H539" s="73"/>
      <c r="I539" s="43"/>
      <c r="J539" s="54"/>
      <c r="K539" s="41"/>
      <c r="L539" s="43">
        <f>L541+L542+L548+L552</f>
        <v>2024751.6199999999</v>
      </c>
    </row>
    <row r="540" spans="1:12" ht="14.25" hidden="1" x14ac:dyDescent="0.2">
      <c r="A540" s="54"/>
      <c r="B540" s="59"/>
      <c r="C540" s="76" t="s">
        <v>519</v>
      </c>
      <c r="D540" s="73"/>
      <c r="E540" s="73"/>
      <c r="F540" s="73"/>
      <c r="G540" s="73"/>
      <c r="H540" s="73"/>
      <c r="I540" s="43"/>
      <c r="J540" s="54"/>
      <c r="K540" s="41"/>
      <c r="L540" s="43"/>
    </row>
    <row r="541" spans="1:12" ht="14.25" hidden="1" x14ac:dyDescent="0.2">
      <c r="A541" s="54"/>
      <c r="B541" s="59"/>
      <c r="C541" s="73" t="s">
        <v>568</v>
      </c>
      <c r="D541" s="73"/>
      <c r="E541" s="73"/>
      <c r="F541" s="73"/>
      <c r="G541" s="73"/>
      <c r="H541" s="73"/>
      <c r="I541" s="43"/>
      <c r="J541" s="54"/>
      <c r="K541" s="41"/>
      <c r="L541" s="43">
        <f>SUMIF(CD53:CD535, 2, AR53:AR535)</f>
        <v>124790.15</v>
      </c>
    </row>
    <row r="542" spans="1:12" ht="14.25" hidden="1" x14ac:dyDescent="0.2">
      <c r="A542" s="54"/>
      <c r="B542" s="59"/>
      <c r="C542" s="73" t="s">
        <v>521</v>
      </c>
      <c r="D542" s="73"/>
      <c r="E542" s="73"/>
      <c r="F542" s="73"/>
      <c r="G542" s="73"/>
      <c r="H542" s="73"/>
      <c r="I542" s="43"/>
      <c r="J542" s="54"/>
      <c r="K542" s="41"/>
      <c r="L542" s="43">
        <f>L544+L547+L546</f>
        <v>29373.039999999997</v>
      </c>
    </row>
    <row r="543" spans="1:12" ht="14.25" hidden="1" x14ac:dyDescent="0.2">
      <c r="A543" s="54"/>
      <c r="B543" s="59"/>
      <c r="C543" s="76" t="s">
        <v>522</v>
      </c>
      <c r="D543" s="73"/>
      <c r="E543" s="73"/>
      <c r="F543" s="73"/>
      <c r="G543" s="73"/>
      <c r="H543" s="73"/>
      <c r="I543" s="43"/>
      <c r="J543" s="54"/>
      <c r="K543" s="41"/>
      <c r="L543" s="43"/>
    </row>
    <row r="544" spans="1:12" ht="14.25" hidden="1" x14ac:dyDescent="0.2">
      <c r="A544" s="54"/>
      <c r="B544" s="59"/>
      <c r="C544" s="73" t="s">
        <v>521</v>
      </c>
      <c r="D544" s="73"/>
      <c r="E544" s="73"/>
      <c r="F544" s="73"/>
      <c r="G544" s="73"/>
      <c r="H544" s="73"/>
      <c r="I544" s="43"/>
      <c r="J544" s="54"/>
      <c r="K544" s="41"/>
      <c r="L544" s="43">
        <f>SUMIF(CD53:CD535, 2, AO53:AO535)</f>
        <v>16968.159999999996</v>
      </c>
    </row>
    <row r="545" spans="1:12" ht="14.25" hidden="1" x14ac:dyDescent="0.2">
      <c r="A545" s="54"/>
      <c r="B545" s="59"/>
      <c r="C545" s="76" t="s">
        <v>523</v>
      </c>
      <c r="D545" s="73"/>
      <c r="E545" s="73"/>
      <c r="F545" s="73"/>
      <c r="G545" s="73"/>
      <c r="H545" s="73"/>
      <c r="I545" s="43"/>
      <c r="J545" s="54"/>
      <c r="K545" s="41"/>
      <c r="L545" s="43"/>
    </row>
    <row r="546" spans="1:12" ht="14.25" hidden="1" x14ac:dyDescent="0.2">
      <c r="A546" s="54"/>
      <c r="B546" s="59"/>
      <c r="C546" s="73" t="s">
        <v>543</v>
      </c>
      <c r="D546" s="73"/>
      <c r="E546" s="73"/>
      <c r="F546" s="73"/>
      <c r="G546" s="73"/>
      <c r="H546" s="73"/>
      <c r="I546" s="43"/>
      <c r="J546" s="54"/>
      <c r="K546" s="41"/>
      <c r="L546" s="43">
        <f>SUMIF(CD53:CD535, 2, AT53:AT535)</f>
        <v>12404.880000000001</v>
      </c>
    </row>
    <row r="547" spans="1:12" ht="14.25" hidden="1" x14ac:dyDescent="0.2">
      <c r="A547" s="54"/>
      <c r="B547" s="59"/>
      <c r="C547" s="73" t="s">
        <v>524</v>
      </c>
      <c r="D547" s="73"/>
      <c r="E547" s="73"/>
      <c r="F547" s="73"/>
      <c r="G547" s="73"/>
      <c r="H547" s="73"/>
      <c r="I547" s="43"/>
      <c r="J547" s="54"/>
      <c r="K547" s="41"/>
      <c r="L547" s="43">
        <f>SUMIF(CD53:CD535, 2, AV53:AV535)</f>
        <v>0</v>
      </c>
    </row>
    <row r="548" spans="1:12" ht="14.25" hidden="1" x14ac:dyDescent="0.2">
      <c r="A548" s="54"/>
      <c r="B548" s="59"/>
      <c r="C548" s="73" t="s">
        <v>525</v>
      </c>
      <c r="D548" s="73"/>
      <c r="E548" s="73"/>
      <c r="F548" s="73"/>
      <c r="G548" s="73"/>
      <c r="H548" s="73"/>
      <c r="I548" s="43"/>
      <c r="J548" s="54"/>
      <c r="K548" s="41"/>
      <c r="L548" s="43">
        <f>L550+L551</f>
        <v>1870588.43</v>
      </c>
    </row>
    <row r="549" spans="1:12" ht="14.25" hidden="1" x14ac:dyDescent="0.2">
      <c r="A549" s="54"/>
      <c r="B549" s="59"/>
      <c r="C549" s="76" t="s">
        <v>522</v>
      </c>
      <c r="D549" s="73"/>
      <c r="E549" s="73"/>
      <c r="F549" s="73"/>
      <c r="G549" s="73"/>
      <c r="H549" s="73"/>
      <c r="I549" s="43"/>
      <c r="J549" s="54"/>
      <c r="K549" s="41"/>
      <c r="L549" s="43"/>
    </row>
    <row r="550" spans="1:12" ht="14.25" hidden="1" x14ac:dyDescent="0.2">
      <c r="A550" s="54"/>
      <c r="B550" s="59"/>
      <c r="C550" s="73" t="s">
        <v>526</v>
      </c>
      <c r="D550" s="73"/>
      <c r="E550" s="73"/>
      <c r="F550" s="73"/>
      <c r="G550" s="73"/>
      <c r="H550" s="73"/>
      <c r="I550" s="43"/>
      <c r="J550" s="54"/>
      <c r="K550" s="41"/>
      <c r="L550" s="43">
        <f>SUMIF(CD53:CD535, 2, AW53:AW535)-SUMIF(CD53:CD535, 2, BK53:BK535)</f>
        <v>1870588.43</v>
      </c>
    </row>
    <row r="551" spans="1:12" ht="14.25" hidden="1" x14ac:dyDescent="0.2">
      <c r="A551" s="54"/>
      <c r="B551" s="59"/>
      <c r="C551" s="73" t="s">
        <v>527</v>
      </c>
      <c r="D551" s="73"/>
      <c r="E551" s="73"/>
      <c r="F551" s="73"/>
      <c r="G551" s="73"/>
      <c r="H551" s="73"/>
      <c r="I551" s="43"/>
      <c r="J551" s="54"/>
      <c r="K551" s="41"/>
      <c r="L551" s="43">
        <f>SUMIF(CD53:CD535, 2, BC53:BC535)</f>
        <v>0</v>
      </c>
    </row>
    <row r="552" spans="1:12" ht="14.25" hidden="1" x14ac:dyDescent="0.2">
      <c r="A552" s="54"/>
      <c r="B552" s="59"/>
      <c r="C552" s="73" t="s">
        <v>528</v>
      </c>
      <c r="D552" s="73"/>
      <c r="E552" s="73"/>
      <c r="F552" s="73"/>
      <c r="G552" s="73"/>
      <c r="H552" s="73"/>
      <c r="I552" s="43"/>
      <c r="J552" s="54"/>
      <c r="K552" s="41"/>
      <c r="L552" s="43">
        <f>SUMIF(CD53:CD535, 2, BB53:BB535)</f>
        <v>0</v>
      </c>
    </row>
    <row r="553" spans="1:12" ht="14.25" hidden="1" x14ac:dyDescent="0.2">
      <c r="A553" s="54"/>
      <c r="B553" s="59"/>
      <c r="C553" s="73" t="s">
        <v>569</v>
      </c>
      <c r="D553" s="73"/>
      <c r="E553" s="73"/>
      <c r="F553" s="73"/>
      <c r="G553" s="73"/>
      <c r="H553" s="73"/>
      <c r="I553" s="43"/>
      <c r="J553" s="54"/>
      <c r="K553" s="41"/>
      <c r="L553" s="43">
        <f>SUMIF(CD53:CD535, 2, AR53:AR535)+SUMIF(CD53:CD535, 2, AT53:AT535)+SUMIF(CD53:CD535, 2, AV53:AV535)</f>
        <v>137195.03</v>
      </c>
    </row>
    <row r="554" spans="1:12" ht="14.25" hidden="1" x14ac:dyDescent="0.2">
      <c r="A554" s="54"/>
      <c r="B554" s="59"/>
      <c r="C554" s="73" t="s">
        <v>570</v>
      </c>
      <c r="D554" s="73"/>
      <c r="E554" s="73"/>
      <c r="F554" s="73"/>
      <c r="G554" s="73"/>
      <c r="H554" s="73"/>
      <c r="I554" s="43"/>
      <c r="J554" s="54"/>
      <c r="K554" s="41"/>
      <c r="L554" s="43">
        <f>SUMIF(CD53:CD535, 2, AZ53:AZ535)</f>
        <v>133079.17000000001</v>
      </c>
    </row>
    <row r="555" spans="1:12" ht="14.25" hidden="1" x14ac:dyDescent="0.2">
      <c r="A555" s="54"/>
      <c r="B555" s="59"/>
      <c r="C555" s="73" t="s">
        <v>571</v>
      </c>
      <c r="D555" s="73"/>
      <c r="E555" s="73"/>
      <c r="F555" s="73"/>
      <c r="G555" s="73"/>
      <c r="H555" s="73"/>
      <c r="I555" s="43"/>
      <c r="J555" s="54"/>
      <c r="K555" s="41"/>
      <c r="L555" s="43">
        <f>SUMIF(CD53:CD535, 2, BA53:BA535)</f>
        <v>69969.459999999992</v>
      </c>
    </row>
    <row r="556" spans="1:12" hidden="1" x14ac:dyDescent="0.2"/>
    <row r="557" spans="1:12" ht="15" hidden="1" x14ac:dyDescent="0.2">
      <c r="A557" s="60"/>
      <c r="B557" s="61"/>
      <c r="C557" s="75" t="s">
        <v>573</v>
      </c>
      <c r="D557" s="75"/>
      <c r="E557" s="75"/>
      <c r="F557" s="75"/>
      <c r="G557" s="75"/>
      <c r="H557" s="75"/>
      <c r="I557" s="46"/>
      <c r="J557" s="60"/>
      <c r="K557" s="62"/>
      <c r="L557" s="46">
        <f>L559+L560</f>
        <v>0</v>
      </c>
    </row>
    <row r="558" spans="1:12" ht="14.25" hidden="1" x14ac:dyDescent="0.2">
      <c r="A558" s="54"/>
      <c r="B558" s="59"/>
      <c r="C558" s="76" t="s">
        <v>519</v>
      </c>
      <c r="D558" s="73"/>
      <c r="E558" s="73"/>
      <c r="F558" s="73"/>
      <c r="G558" s="73"/>
      <c r="H558" s="73"/>
      <c r="I558" s="43"/>
      <c r="J558" s="54"/>
      <c r="K558" s="41"/>
      <c r="L558" s="43"/>
    </row>
    <row r="559" spans="1:12" ht="14.25" hidden="1" x14ac:dyDescent="0.2">
      <c r="A559" s="54"/>
      <c r="B559" s="59"/>
      <c r="C559" s="73" t="s">
        <v>533</v>
      </c>
      <c r="D559" s="73"/>
      <c r="E559" s="73"/>
      <c r="F559" s="73"/>
      <c r="G559" s="73"/>
      <c r="H559" s="73"/>
      <c r="I559" s="43"/>
      <c r="J559" s="54"/>
      <c r="K559" s="41"/>
      <c r="L559" s="43">
        <f>SUMIF(CD53:CD555, 3, BK53:BK555)</f>
        <v>0</v>
      </c>
    </row>
    <row r="560" spans="1:12" ht="14.25" hidden="1" x14ac:dyDescent="0.2">
      <c r="A560" s="54"/>
      <c r="B560" s="59"/>
      <c r="C560" s="73" t="s">
        <v>534</v>
      </c>
      <c r="D560" s="73"/>
      <c r="E560" s="73"/>
      <c r="F560" s="73"/>
      <c r="G560" s="73"/>
      <c r="H560" s="73"/>
      <c r="I560" s="43"/>
      <c r="J560" s="54"/>
      <c r="K560" s="41"/>
      <c r="L560" s="43">
        <f>SUMIF(CD53:CD555, 3, BD53:BD555)</f>
        <v>0</v>
      </c>
    </row>
    <row r="561" spans="1:12" hidden="1" x14ac:dyDescent="0.2"/>
    <row r="562" spans="1:12" ht="15" hidden="1" x14ac:dyDescent="0.2">
      <c r="A562" s="60"/>
      <c r="B562" s="61"/>
      <c r="C562" s="75" t="s">
        <v>574</v>
      </c>
      <c r="D562" s="75"/>
      <c r="E562" s="75"/>
      <c r="F562" s="75"/>
      <c r="G562" s="75"/>
      <c r="H562" s="75"/>
      <c r="I562" s="46"/>
      <c r="J562" s="60"/>
      <c r="K562" s="62"/>
      <c r="L562" s="46">
        <f>L568+L583+L584+L564+L565</f>
        <v>32462.59</v>
      </c>
    </row>
    <row r="563" spans="1:12" ht="14.25" hidden="1" x14ac:dyDescent="0.2">
      <c r="A563" s="54"/>
      <c r="B563" s="59"/>
      <c r="C563" s="76" t="s">
        <v>519</v>
      </c>
      <c r="D563" s="73"/>
      <c r="E563" s="73"/>
      <c r="F563" s="73"/>
      <c r="G563" s="73"/>
      <c r="H563" s="73"/>
      <c r="I563" s="43"/>
      <c r="J563" s="54"/>
      <c r="K563" s="41"/>
      <c r="L563" s="43"/>
    </row>
    <row r="564" spans="1:12" ht="14.25" hidden="1" x14ac:dyDescent="0.2">
      <c r="A564" s="54"/>
      <c r="B564" s="59"/>
      <c r="C564" s="73" t="s">
        <v>575</v>
      </c>
      <c r="D564" s="73"/>
      <c r="E564" s="73"/>
      <c r="F564" s="73"/>
      <c r="G564" s="73"/>
      <c r="H564" s="73"/>
      <c r="I564" s="43"/>
      <c r="J564" s="54"/>
      <c r="K564" s="41"/>
      <c r="L564" s="43"/>
    </row>
    <row r="565" spans="1:12" ht="14.25" hidden="1" x14ac:dyDescent="0.2">
      <c r="A565" s="54"/>
      <c r="B565" s="59"/>
      <c r="C565" s="73" t="s">
        <v>576</v>
      </c>
      <c r="D565" s="73"/>
      <c r="E565" s="73"/>
      <c r="F565" s="73"/>
      <c r="G565" s="73"/>
      <c r="H565" s="73"/>
      <c r="I565" s="43"/>
      <c r="J565" s="54"/>
      <c r="K565" s="41"/>
      <c r="L565" s="43">
        <f>SUM(BO53:BO560)</f>
        <v>0</v>
      </c>
    </row>
    <row r="566" spans="1:12" ht="14.25" hidden="1" x14ac:dyDescent="0.2">
      <c r="A566" s="54"/>
      <c r="B566" s="59"/>
      <c r="C566" s="73" t="s">
        <v>187</v>
      </c>
      <c r="D566" s="73"/>
      <c r="E566" s="73"/>
      <c r="F566" s="73"/>
      <c r="G566" s="73"/>
      <c r="H566" s="73"/>
      <c r="I566" s="43"/>
      <c r="J566" s="54"/>
      <c r="K566" s="41"/>
      <c r="L566" s="43">
        <f>L568+L583+L584</f>
        <v>32462.59</v>
      </c>
    </row>
    <row r="567" spans="1:12" ht="14.25" hidden="1" x14ac:dyDescent="0.2">
      <c r="A567" s="54"/>
      <c r="B567" s="59"/>
      <c r="C567" s="76" t="s">
        <v>519</v>
      </c>
      <c r="D567" s="73"/>
      <c r="E567" s="73"/>
      <c r="F567" s="73"/>
      <c r="G567" s="73"/>
      <c r="H567" s="73"/>
      <c r="I567" s="43"/>
      <c r="J567" s="54"/>
      <c r="K567" s="41"/>
      <c r="L567" s="43"/>
    </row>
    <row r="568" spans="1:12" ht="14.25" hidden="1" x14ac:dyDescent="0.2">
      <c r="A568" s="54"/>
      <c r="B568" s="59"/>
      <c r="C568" s="73" t="s">
        <v>567</v>
      </c>
      <c r="D568" s="73"/>
      <c r="E568" s="73"/>
      <c r="F568" s="73"/>
      <c r="G568" s="73"/>
      <c r="H568" s="73"/>
      <c r="I568" s="43"/>
      <c r="J568" s="54"/>
      <c r="K568" s="41"/>
      <c r="L568" s="43">
        <f>L570+L571+L577+L581</f>
        <v>15458.369999999999</v>
      </c>
    </row>
    <row r="569" spans="1:12" ht="14.25" hidden="1" x14ac:dyDescent="0.2">
      <c r="A569" s="54"/>
      <c r="B569" s="59"/>
      <c r="C569" s="76" t="s">
        <v>519</v>
      </c>
      <c r="D569" s="73"/>
      <c r="E569" s="73"/>
      <c r="F569" s="73"/>
      <c r="G569" s="73"/>
      <c r="H569" s="73"/>
      <c r="I569" s="43"/>
      <c r="J569" s="54"/>
      <c r="K569" s="41"/>
      <c r="L569" s="43"/>
    </row>
    <row r="570" spans="1:12" ht="14.25" hidden="1" x14ac:dyDescent="0.2">
      <c r="A570" s="54"/>
      <c r="B570" s="59"/>
      <c r="C570" s="73" t="s">
        <v>568</v>
      </c>
      <c r="D570" s="73"/>
      <c r="E570" s="73"/>
      <c r="F570" s="73"/>
      <c r="G570" s="73"/>
      <c r="H570" s="73"/>
      <c r="I570" s="43"/>
      <c r="J570" s="54"/>
      <c r="K570" s="41"/>
      <c r="L570" s="43">
        <f>SUMIF(CD53:CD560, 4, AR53:AR560)</f>
        <v>15458.369999999999</v>
      </c>
    </row>
    <row r="571" spans="1:12" ht="14.25" hidden="1" x14ac:dyDescent="0.2">
      <c r="A571" s="54"/>
      <c r="B571" s="59"/>
      <c r="C571" s="73" t="s">
        <v>521</v>
      </c>
      <c r="D571" s="73"/>
      <c r="E571" s="73"/>
      <c r="F571" s="73"/>
      <c r="G571" s="73"/>
      <c r="H571" s="73"/>
      <c r="I571" s="43"/>
      <c r="J571" s="54"/>
      <c r="K571" s="41"/>
      <c r="L571" s="43">
        <f>L573+L576+L575</f>
        <v>0</v>
      </c>
    </row>
    <row r="572" spans="1:12" ht="14.25" hidden="1" x14ac:dyDescent="0.2">
      <c r="A572" s="54"/>
      <c r="B572" s="59"/>
      <c r="C572" s="76" t="s">
        <v>522</v>
      </c>
      <c r="D572" s="73"/>
      <c r="E572" s="73"/>
      <c r="F572" s="73"/>
      <c r="G572" s="73"/>
      <c r="H572" s="73"/>
      <c r="I572" s="43"/>
      <c r="J572" s="54"/>
      <c r="K572" s="41"/>
      <c r="L572" s="43"/>
    </row>
    <row r="573" spans="1:12" ht="14.25" hidden="1" x14ac:dyDescent="0.2">
      <c r="A573" s="54"/>
      <c r="B573" s="59"/>
      <c r="C573" s="73" t="s">
        <v>521</v>
      </c>
      <c r="D573" s="73"/>
      <c r="E573" s="73"/>
      <c r="F573" s="73"/>
      <c r="G573" s="73"/>
      <c r="H573" s="73"/>
      <c r="I573" s="43"/>
      <c r="J573" s="54"/>
      <c r="K573" s="41"/>
      <c r="L573" s="43">
        <f>SUMIF(CD53:CD560, 4, AO53:AO560)</f>
        <v>0</v>
      </c>
    </row>
    <row r="574" spans="1:12" ht="14.25" hidden="1" x14ac:dyDescent="0.2">
      <c r="A574" s="54"/>
      <c r="B574" s="59"/>
      <c r="C574" s="76" t="s">
        <v>523</v>
      </c>
      <c r="D574" s="73"/>
      <c r="E574" s="73"/>
      <c r="F574" s="73"/>
      <c r="G574" s="73"/>
      <c r="H574" s="73"/>
      <c r="I574" s="43"/>
      <c r="J574" s="54"/>
      <c r="K574" s="41"/>
      <c r="L574" s="43"/>
    </row>
    <row r="575" spans="1:12" ht="14.25" hidden="1" x14ac:dyDescent="0.2">
      <c r="A575" s="54"/>
      <c r="B575" s="59"/>
      <c r="C575" s="73" t="s">
        <v>543</v>
      </c>
      <c r="D575" s="73"/>
      <c r="E575" s="73"/>
      <c r="F575" s="73"/>
      <c r="G575" s="73"/>
      <c r="H575" s="73"/>
      <c r="I575" s="43"/>
      <c r="J575" s="54"/>
      <c r="K575" s="41"/>
      <c r="L575" s="43">
        <f>SUMIF(CD53:CD560, 4, AT53:AT560)</f>
        <v>0</v>
      </c>
    </row>
    <row r="576" spans="1:12" ht="14.25" hidden="1" x14ac:dyDescent="0.2">
      <c r="A576" s="54"/>
      <c r="B576" s="59"/>
      <c r="C576" s="73" t="s">
        <v>524</v>
      </c>
      <c r="D576" s="73"/>
      <c r="E576" s="73"/>
      <c r="F576" s="73"/>
      <c r="G576" s="73"/>
      <c r="H576" s="73"/>
      <c r="I576" s="43"/>
      <c r="J576" s="54"/>
      <c r="K576" s="41"/>
      <c r="L576" s="43">
        <f>SUMIF(CD53:CD560, 4, AV53:AV560)</f>
        <v>0</v>
      </c>
    </row>
    <row r="577" spans="1:12" ht="14.25" hidden="1" x14ac:dyDescent="0.2">
      <c r="A577" s="54"/>
      <c r="B577" s="59"/>
      <c r="C577" s="73" t="s">
        <v>525</v>
      </c>
      <c r="D577" s="73"/>
      <c r="E577" s="73"/>
      <c r="F577" s="73"/>
      <c r="G577" s="73"/>
      <c r="H577" s="73"/>
      <c r="I577" s="43"/>
      <c r="J577" s="54"/>
      <c r="K577" s="41"/>
      <c r="L577" s="43">
        <f>L579+L580</f>
        <v>0</v>
      </c>
    </row>
    <row r="578" spans="1:12" ht="14.25" hidden="1" x14ac:dyDescent="0.2">
      <c r="A578" s="54"/>
      <c r="B578" s="59"/>
      <c r="C578" s="76" t="s">
        <v>522</v>
      </c>
      <c r="D578" s="73"/>
      <c r="E578" s="73"/>
      <c r="F578" s="73"/>
      <c r="G578" s="73"/>
      <c r="H578" s="73"/>
      <c r="I578" s="43"/>
      <c r="J578" s="54"/>
      <c r="K578" s="41"/>
      <c r="L578" s="43"/>
    </row>
    <row r="579" spans="1:12" ht="14.25" hidden="1" x14ac:dyDescent="0.2">
      <c r="A579" s="54"/>
      <c r="B579" s="59"/>
      <c r="C579" s="73" t="s">
        <v>526</v>
      </c>
      <c r="D579" s="73"/>
      <c r="E579" s="73"/>
      <c r="F579" s="73"/>
      <c r="G579" s="73"/>
      <c r="H579" s="73"/>
      <c r="I579" s="43"/>
      <c r="J579" s="54"/>
      <c r="K579" s="41"/>
      <c r="L579" s="43">
        <f>SUMIF(CD53:CD560, 4, AW53:AW560)-SUMIF(CD53:CD560, 4, BK53:BK560)</f>
        <v>0</v>
      </c>
    </row>
    <row r="580" spans="1:12" ht="14.25" hidden="1" x14ac:dyDescent="0.2">
      <c r="A580" s="54"/>
      <c r="B580" s="59"/>
      <c r="C580" s="73" t="s">
        <v>527</v>
      </c>
      <c r="D580" s="73"/>
      <c r="E580" s="73"/>
      <c r="F580" s="73"/>
      <c r="G580" s="73"/>
      <c r="H580" s="73"/>
      <c r="I580" s="43"/>
      <c r="J580" s="54"/>
      <c r="K580" s="41"/>
      <c r="L580" s="43">
        <f>SUMIF(CD53:CD560, 4, BC53:BC560)</f>
        <v>0</v>
      </c>
    </row>
    <row r="581" spans="1:12" ht="14.25" hidden="1" x14ac:dyDescent="0.2">
      <c r="A581" s="54"/>
      <c r="B581" s="59"/>
      <c r="C581" s="73" t="s">
        <v>528</v>
      </c>
      <c r="D581" s="73"/>
      <c r="E581" s="73"/>
      <c r="F581" s="73"/>
      <c r="G581" s="73"/>
      <c r="H581" s="73"/>
      <c r="I581" s="43"/>
      <c r="J581" s="54"/>
      <c r="K581" s="41"/>
      <c r="L581" s="43">
        <f>SUMIF(CD53:CD560, 4, BB53:BB560)</f>
        <v>0</v>
      </c>
    </row>
    <row r="582" spans="1:12" ht="14.25" hidden="1" x14ac:dyDescent="0.2">
      <c r="A582" s="54"/>
      <c r="B582" s="59"/>
      <c r="C582" s="73" t="s">
        <v>569</v>
      </c>
      <c r="D582" s="73"/>
      <c r="E582" s="73"/>
      <c r="F582" s="73"/>
      <c r="G582" s="73"/>
      <c r="H582" s="73"/>
      <c r="I582" s="43"/>
      <c r="J582" s="54"/>
      <c r="K582" s="41"/>
      <c r="L582" s="43">
        <f>SUMIF(CD53:CD560, 4, AR53:AR560)+SUMIF(CD53:CD560, 4, AT53:AT560)+SUMIF(CD53:CD560, 4, AV53:AV560)</f>
        <v>15458.369999999999</v>
      </c>
    </row>
    <row r="583" spans="1:12" ht="14.25" hidden="1" x14ac:dyDescent="0.2">
      <c r="A583" s="54"/>
      <c r="B583" s="59"/>
      <c r="C583" s="73" t="s">
        <v>570</v>
      </c>
      <c r="D583" s="73"/>
      <c r="E583" s="73"/>
      <c r="F583" s="73"/>
      <c r="G583" s="73"/>
      <c r="H583" s="73"/>
      <c r="I583" s="43"/>
      <c r="J583" s="54"/>
      <c r="K583" s="41"/>
      <c r="L583" s="43">
        <f>SUMIF(CD53:CD560, 4, AZ53:AZ560)</f>
        <v>11439.2</v>
      </c>
    </row>
    <row r="584" spans="1:12" ht="14.25" hidden="1" x14ac:dyDescent="0.2">
      <c r="A584" s="54"/>
      <c r="B584" s="59"/>
      <c r="C584" s="73" t="s">
        <v>571</v>
      </c>
      <c r="D584" s="73"/>
      <c r="E584" s="73"/>
      <c r="F584" s="73"/>
      <c r="G584" s="73"/>
      <c r="H584" s="73"/>
      <c r="I584" s="43"/>
      <c r="J584" s="54"/>
      <c r="K584" s="41"/>
      <c r="L584" s="43">
        <f>SUMIF(CD53:CD560, 4, BA53:BA560)</f>
        <v>5565.02</v>
      </c>
    </row>
    <row r="585" spans="1:12" hidden="1" x14ac:dyDescent="0.2"/>
    <row r="586" spans="1:12" ht="15" hidden="1" x14ac:dyDescent="0.2">
      <c r="A586" s="60"/>
      <c r="B586" s="61"/>
      <c r="C586" s="75" t="s">
        <v>577</v>
      </c>
      <c r="D586" s="75"/>
      <c r="E586" s="75"/>
      <c r="F586" s="75"/>
      <c r="G586" s="75"/>
      <c r="H586" s="75"/>
      <c r="I586" s="46"/>
      <c r="J586" s="60"/>
      <c r="K586" s="62"/>
      <c r="L586" s="46">
        <f>L517+L537+L557+L562</f>
        <v>2911594.88</v>
      </c>
    </row>
    <row r="587" spans="1:12" ht="14.25" hidden="1" x14ac:dyDescent="0.2">
      <c r="A587" s="54"/>
      <c r="B587" s="59"/>
      <c r="C587" s="76" t="s">
        <v>519</v>
      </c>
      <c r="D587" s="73"/>
      <c r="E587" s="73"/>
      <c r="F587" s="73"/>
      <c r="G587" s="73"/>
      <c r="H587" s="73"/>
      <c r="I587" s="43"/>
      <c r="J587" s="54"/>
      <c r="K587" s="41"/>
      <c r="L587" s="43"/>
    </row>
    <row r="588" spans="1:12" ht="14.25" hidden="1" x14ac:dyDescent="0.2">
      <c r="A588" s="54"/>
      <c r="B588" s="59"/>
      <c r="C588" s="73" t="s">
        <v>567</v>
      </c>
      <c r="D588" s="73"/>
      <c r="E588" s="73"/>
      <c r="F588" s="73"/>
      <c r="G588" s="73"/>
      <c r="H588" s="73"/>
      <c r="I588" s="43"/>
      <c r="J588" s="54"/>
      <c r="K588" s="41"/>
      <c r="L588" s="43">
        <f>L590+L591+L597+L601</f>
        <v>2375205.33</v>
      </c>
    </row>
    <row r="589" spans="1:12" ht="14.25" hidden="1" x14ac:dyDescent="0.2">
      <c r="A589" s="54"/>
      <c r="B589" s="59"/>
      <c r="C589" s="76" t="s">
        <v>519</v>
      </c>
      <c r="D589" s="73"/>
      <c r="E589" s="73"/>
      <c r="F589" s="73"/>
      <c r="G589" s="73"/>
      <c r="H589" s="73"/>
      <c r="I589" s="43"/>
      <c r="J589" s="54"/>
      <c r="K589" s="41"/>
      <c r="L589" s="43"/>
    </row>
    <row r="590" spans="1:12" ht="14.25" hidden="1" x14ac:dyDescent="0.2">
      <c r="A590" s="54"/>
      <c r="B590" s="59"/>
      <c r="C590" s="73" t="s">
        <v>568</v>
      </c>
      <c r="D590" s="73"/>
      <c r="E590" s="73"/>
      <c r="F590" s="73"/>
      <c r="G590" s="73"/>
      <c r="H590" s="73"/>
      <c r="I590" s="43"/>
      <c r="J590" s="54"/>
      <c r="K590" s="41"/>
      <c r="L590" s="43">
        <f>SUM(AR53:AR584)</f>
        <v>355190.33999999997</v>
      </c>
    </row>
    <row r="591" spans="1:12" ht="14.25" hidden="1" x14ac:dyDescent="0.2">
      <c r="A591" s="54"/>
      <c r="B591" s="59"/>
      <c r="C591" s="73" t="s">
        <v>521</v>
      </c>
      <c r="D591" s="73"/>
      <c r="E591" s="73"/>
      <c r="F591" s="73"/>
      <c r="G591" s="73"/>
      <c r="H591" s="73"/>
      <c r="I591" s="43"/>
      <c r="J591" s="54"/>
      <c r="K591" s="41"/>
      <c r="L591" s="43">
        <f>L593+L596+L595</f>
        <v>38711.1</v>
      </c>
    </row>
    <row r="592" spans="1:12" ht="14.25" hidden="1" x14ac:dyDescent="0.2">
      <c r="A592" s="54"/>
      <c r="B592" s="59"/>
      <c r="C592" s="76" t="s">
        <v>522</v>
      </c>
      <c r="D592" s="73"/>
      <c r="E592" s="73"/>
      <c r="F592" s="73"/>
      <c r="G592" s="73"/>
      <c r="H592" s="73"/>
      <c r="I592" s="43"/>
      <c r="J592" s="54"/>
      <c r="K592" s="41"/>
      <c r="L592" s="43"/>
    </row>
    <row r="593" spans="1:12" ht="14.25" hidden="1" x14ac:dyDescent="0.2">
      <c r="A593" s="54"/>
      <c r="B593" s="59"/>
      <c r="C593" s="73" t="s">
        <v>521</v>
      </c>
      <c r="D593" s="73"/>
      <c r="E593" s="73"/>
      <c r="F593" s="73"/>
      <c r="G593" s="73"/>
      <c r="H593" s="73"/>
      <c r="I593" s="43"/>
      <c r="J593" s="54"/>
      <c r="K593" s="41"/>
      <c r="L593" s="43">
        <f>SUM(AO53:AO584)</f>
        <v>23723.469999999998</v>
      </c>
    </row>
    <row r="594" spans="1:12" ht="14.25" hidden="1" x14ac:dyDescent="0.2">
      <c r="A594" s="54"/>
      <c r="B594" s="59"/>
      <c r="C594" s="76" t="s">
        <v>523</v>
      </c>
      <c r="D594" s="73"/>
      <c r="E594" s="73"/>
      <c r="F594" s="73"/>
      <c r="G594" s="73"/>
      <c r="H594" s="73"/>
      <c r="I594" s="43"/>
      <c r="J594" s="54"/>
      <c r="K594" s="41"/>
      <c r="L594" s="43"/>
    </row>
    <row r="595" spans="1:12" ht="14.25" hidden="1" x14ac:dyDescent="0.2">
      <c r="A595" s="54"/>
      <c r="B595" s="59"/>
      <c r="C595" s="73" t="s">
        <v>543</v>
      </c>
      <c r="D595" s="73"/>
      <c r="E595" s="73"/>
      <c r="F595" s="73"/>
      <c r="G595" s="73"/>
      <c r="H595" s="73"/>
      <c r="I595" s="43"/>
      <c r="J595" s="54"/>
      <c r="K595" s="41"/>
      <c r="L595" s="43">
        <f>SUM(AT53:AT584)</f>
        <v>14987.63</v>
      </c>
    </row>
    <row r="596" spans="1:12" ht="14.25" hidden="1" x14ac:dyDescent="0.2">
      <c r="A596" s="54"/>
      <c r="B596" s="59"/>
      <c r="C596" s="73" t="s">
        <v>524</v>
      </c>
      <c r="D596" s="73"/>
      <c r="E596" s="73"/>
      <c r="F596" s="73"/>
      <c r="G596" s="73"/>
      <c r="H596" s="73"/>
      <c r="I596" s="43"/>
      <c r="J596" s="54"/>
      <c r="K596" s="41"/>
      <c r="L596" s="43">
        <f>SUM(AV53:AV584)</f>
        <v>0</v>
      </c>
    </row>
    <row r="597" spans="1:12" ht="14.25" hidden="1" x14ac:dyDescent="0.2">
      <c r="A597" s="54"/>
      <c r="B597" s="59"/>
      <c r="C597" s="73" t="s">
        <v>525</v>
      </c>
      <c r="D597" s="73"/>
      <c r="E597" s="73"/>
      <c r="F597" s="73"/>
      <c r="G597" s="73"/>
      <c r="H597" s="73"/>
      <c r="I597" s="43"/>
      <c r="J597" s="54"/>
      <c r="K597" s="41"/>
      <c r="L597" s="43">
        <f>L599+L600</f>
        <v>1981303.89</v>
      </c>
    </row>
    <row r="598" spans="1:12" ht="14.25" hidden="1" x14ac:dyDescent="0.2">
      <c r="A598" s="54"/>
      <c r="B598" s="59"/>
      <c r="C598" s="76" t="s">
        <v>522</v>
      </c>
      <c r="D598" s="73"/>
      <c r="E598" s="73"/>
      <c r="F598" s="73"/>
      <c r="G598" s="73"/>
      <c r="H598" s="73"/>
      <c r="I598" s="43"/>
      <c r="J598" s="54"/>
      <c r="K598" s="41"/>
      <c r="L598" s="43"/>
    </row>
    <row r="599" spans="1:12" ht="14.25" hidden="1" x14ac:dyDescent="0.2">
      <c r="A599" s="54"/>
      <c r="B599" s="59"/>
      <c r="C599" s="73" t="s">
        <v>526</v>
      </c>
      <c r="D599" s="73"/>
      <c r="E599" s="73"/>
      <c r="F599" s="73"/>
      <c r="G599" s="73"/>
      <c r="H599" s="73"/>
      <c r="I599" s="43"/>
      <c r="J599" s="54"/>
      <c r="K599" s="41"/>
      <c r="L599" s="43">
        <f>SUM(AW53:AW584)-SUM(BK53:BK584)</f>
        <v>1981303.89</v>
      </c>
    </row>
    <row r="600" spans="1:12" ht="14.25" hidden="1" x14ac:dyDescent="0.2">
      <c r="A600" s="54"/>
      <c r="B600" s="59"/>
      <c r="C600" s="73" t="s">
        <v>527</v>
      </c>
      <c r="D600" s="73"/>
      <c r="E600" s="73"/>
      <c r="F600" s="73"/>
      <c r="G600" s="73"/>
      <c r="H600" s="73"/>
      <c r="I600" s="43"/>
      <c r="J600" s="54"/>
      <c r="K600" s="41"/>
      <c r="L600" s="43">
        <f>SUM(BC53:BC584)</f>
        <v>0</v>
      </c>
    </row>
    <row r="601" spans="1:12" ht="14.25" hidden="1" x14ac:dyDescent="0.2">
      <c r="A601" s="54"/>
      <c r="B601" s="59"/>
      <c r="C601" s="73" t="s">
        <v>528</v>
      </c>
      <c r="D601" s="73"/>
      <c r="E601" s="73"/>
      <c r="F601" s="73"/>
      <c r="G601" s="73"/>
      <c r="H601" s="73"/>
      <c r="I601" s="43"/>
      <c r="J601" s="54"/>
      <c r="K601" s="41"/>
      <c r="L601" s="43">
        <f>SUM(BB53:BB584)</f>
        <v>0</v>
      </c>
    </row>
    <row r="602" spans="1:12" ht="14.25" hidden="1" x14ac:dyDescent="0.2">
      <c r="A602" s="54"/>
      <c r="B602" s="59"/>
      <c r="C602" s="73" t="s">
        <v>529</v>
      </c>
      <c r="D602" s="73"/>
      <c r="E602" s="73"/>
      <c r="F602" s="73"/>
      <c r="G602" s="73"/>
      <c r="H602" s="73"/>
      <c r="I602" s="43"/>
      <c r="J602" s="54"/>
      <c r="K602" s="41"/>
      <c r="L602" s="43">
        <f>SUM(AR53:AR584)+SUM(AT53:AT584)+SUM(AV53:AV584)</f>
        <v>370177.97</v>
      </c>
    </row>
    <row r="603" spans="1:12" ht="14.25" hidden="1" x14ac:dyDescent="0.2">
      <c r="A603" s="54"/>
      <c r="B603" s="59"/>
      <c r="C603" s="73" t="s">
        <v>530</v>
      </c>
      <c r="D603" s="73"/>
      <c r="E603" s="73"/>
      <c r="F603" s="73"/>
      <c r="G603" s="73"/>
      <c r="H603" s="73"/>
      <c r="I603" s="43"/>
      <c r="J603" s="54"/>
      <c r="K603" s="41"/>
      <c r="L603" s="43">
        <f>SUM(AZ53:AZ584)</f>
        <v>348989.58999999997</v>
      </c>
    </row>
    <row r="604" spans="1:12" ht="14.25" hidden="1" x14ac:dyDescent="0.2">
      <c r="A604" s="54"/>
      <c r="B604" s="59"/>
      <c r="C604" s="73" t="s">
        <v>531</v>
      </c>
      <c r="D604" s="73"/>
      <c r="E604" s="73"/>
      <c r="F604" s="73"/>
      <c r="G604" s="73"/>
      <c r="H604" s="73"/>
      <c r="I604" s="43"/>
      <c r="J604" s="54"/>
      <c r="K604" s="41"/>
      <c r="L604" s="43">
        <f>SUM(BA53:BA584)</f>
        <v>187399.96000000002</v>
      </c>
    </row>
    <row r="605" spans="1:12" ht="14.25" hidden="1" x14ac:dyDescent="0.2">
      <c r="A605" s="54"/>
      <c r="B605" s="59"/>
      <c r="C605" s="73" t="s">
        <v>578</v>
      </c>
      <c r="D605" s="73"/>
      <c r="E605" s="73"/>
      <c r="F605" s="73"/>
      <c r="G605" s="73"/>
      <c r="H605" s="73"/>
      <c r="I605" s="43"/>
      <c r="J605" s="54"/>
      <c r="K605" s="41"/>
      <c r="L605" s="43">
        <f>L607+L608</f>
        <v>0</v>
      </c>
    </row>
    <row r="606" spans="1:12" ht="14.25" hidden="1" x14ac:dyDescent="0.2">
      <c r="A606" s="54"/>
      <c r="B606" s="59"/>
      <c r="C606" s="76" t="s">
        <v>519</v>
      </c>
      <c r="D606" s="73"/>
      <c r="E606" s="73"/>
      <c r="F606" s="73"/>
      <c r="G606" s="73"/>
      <c r="H606" s="73"/>
      <c r="I606" s="43"/>
      <c r="J606" s="54"/>
      <c r="K606" s="41"/>
      <c r="L606" s="43"/>
    </row>
    <row r="607" spans="1:12" ht="14.25" hidden="1" x14ac:dyDescent="0.2">
      <c r="A607" s="54"/>
      <c r="B607" s="59"/>
      <c r="C607" s="73" t="s">
        <v>533</v>
      </c>
      <c r="D607" s="73"/>
      <c r="E607" s="73"/>
      <c r="F607" s="73"/>
      <c r="G607" s="73"/>
      <c r="H607" s="73"/>
      <c r="I607" s="43"/>
      <c r="J607" s="54"/>
      <c r="K607" s="41"/>
      <c r="L607" s="43">
        <f>SUM(BK53:BK584)</f>
        <v>0</v>
      </c>
    </row>
    <row r="608" spans="1:12" ht="14.25" hidden="1" x14ac:dyDescent="0.2">
      <c r="A608" s="54"/>
      <c r="B608" s="59"/>
      <c r="C608" s="73" t="s">
        <v>534</v>
      </c>
      <c r="D608" s="73"/>
      <c r="E608" s="73"/>
      <c r="F608" s="73"/>
      <c r="G608" s="73"/>
      <c r="H608" s="73"/>
      <c r="I608" s="43"/>
      <c r="J608" s="54"/>
      <c r="K608" s="41"/>
      <c r="L608" s="43">
        <f>SUM(BD53:BD584)</f>
        <v>0</v>
      </c>
    </row>
    <row r="609" spans="1:12" ht="14.25" hidden="1" x14ac:dyDescent="0.2">
      <c r="A609" s="54"/>
      <c r="B609" s="59"/>
      <c r="C609" s="73" t="s">
        <v>579</v>
      </c>
      <c r="D609" s="73"/>
      <c r="E609" s="73"/>
      <c r="F609" s="73"/>
      <c r="G609" s="73"/>
      <c r="H609" s="73"/>
      <c r="I609" s="43"/>
      <c r="J609" s="54"/>
      <c r="K609" s="41"/>
      <c r="L609" s="43">
        <f>L562</f>
        <v>32462.59</v>
      </c>
    </row>
    <row r="610" spans="1:12" ht="14.25" hidden="1" x14ac:dyDescent="0.2">
      <c r="A610" s="54"/>
      <c r="B610" s="59"/>
      <c r="C610" s="75" t="s">
        <v>538</v>
      </c>
      <c r="D610" s="73"/>
      <c r="E610" s="73"/>
      <c r="F610" s="73"/>
      <c r="G610" s="73"/>
      <c r="H610" s="73"/>
      <c r="I610" s="43"/>
      <c r="J610" s="54"/>
      <c r="K610" s="41"/>
      <c r="L610" s="43"/>
    </row>
    <row r="611" spans="1:12" ht="14.25" hidden="1" x14ac:dyDescent="0.2">
      <c r="A611" s="54"/>
      <c r="B611" s="59"/>
      <c r="C611" s="73" t="s">
        <v>539</v>
      </c>
      <c r="D611" s="73"/>
      <c r="E611" s="73"/>
      <c r="F611" s="73"/>
      <c r="G611" s="73"/>
      <c r="H611" s="73"/>
      <c r="I611" s="43"/>
      <c r="J611" s="54"/>
      <c r="K611" s="41"/>
      <c r="L611" s="43">
        <f>SUM(AX53:AX584)</f>
        <v>0</v>
      </c>
    </row>
    <row r="612" spans="1:12" ht="14.25" hidden="1" x14ac:dyDescent="0.2">
      <c r="A612" s="54"/>
      <c r="B612" s="59"/>
      <c r="C612" s="73" t="s">
        <v>540</v>
      </c>
      <c r="D612" s="73"/>
      <c r="E612" s="73"/>
      <c r="F612" s="73"/>
      <c r="G612" s="73"/>
      <c r="H612" s="73"/>
      <c r="I612" s="43"/>
      <c r="J612" s="54"/>
      <c r="K612" s="41"/>
      <c r="L612" s="43">
        <f>SUM(AY53:AY584)</f>
        <v>0</v>
      </c>
    </row>
    <row r="613" spans="1:12" ht="14.25" hidden="1" x14ac:dyDescent="0.2">
      <c r="A613" s="54"/>
      <c r="B613" s="59"/>
      <c r="C613" s="73" t="s">
        <v>541</v>
      </c>
      <c r="D613" s="73"/>
      <c r="E613" s="73"/>
      <c r="F613" s="74"/>
      <c r="G613" s="45">
        <f>Source!F482</f>
        <v>822.74900000000002</v>
      </c>
      <c r="H613" s="54"/>
      <c r="I613" s="54"/>
      <c r="J613" s="54"/>
      <c r="K613" s="54"/>
      <c r="L613" s="54"/>
    </row>
    <row r="614" spans="1:12" ht="14.25" hidden="1" x14ac:dyDescent="0.2">
      <c r="A614" s="54"/>
      <c r="B614" s="59"/>
      <c r="C614" s="73" t="s">
        <v>542</v>
      </c>
      <c r="D614" s="73"/>
      <c r="E614" s="73"/>
      <c r="F614" s="74"/>
      <c r="G614" s="45">
        <f>Source!F483</f>
        <v>29.8203</v>
      </c>
      <c r="H614" s="54"/>
      <c r="I614" s="54"/>
      <c r="J614" s="54"/>
      <c r="K614" s="54"/>
      <c r="L614" s="54"/>
    </row>
    <row r="616" spans="1:12" ht="15.75" x14ac:dyDescent="0.25">
      <c r="C616" s="111" t="str">
        <f>Source!H489</f>
        <v>Итого</v>
      </c>
      <c r="D616" s="111"/>
      <c r="E616" s="111"/>
      <c r="F616" s="111"/>
      <c r="G616" s="111"/>
      <c r="H616" s="111"/>
      <c r="I616" s="111"/>
      <c r="J616" s="111"/>
      <c r="K616" s="111"/>
      <c r="L616" s="113">
        <f>L507+L447+L400+L246+L127</f>
        <v>2911594.88</v>
      </c>
    </row>
    <row r="617" spans="1:12" ht="15.75" x14ac:dyDescent="0.25">
      <c r="C617" s="104" t="s">
        <v>583</v>
      </c>
      <c r="D617" s="104"/>
      <c r="E617" s="104"/>
      <c r="F617" s="104"/>
      <c r="G617" s="105"/>
      <c r="H617" s="105"/>
      <c r="I617" s="105"/>
      <c r="J617" s="106"/>
      <c r="K617" s="106"/>
      <c r="L617" s="107">
        <v>161493.37</v>
      </c>
    </row>
    <row r="618" spans="1:12" ht="15.75" x14ac:dyDescent="0.25">
      <c r="C618" s="104" t="s">
        <v>584</v>
      </c>
      <c r="D618" s="104"/>
      <c r="E618" s="104"/>
      <c r="F618" s="104"/>
      <c r="G618" s="105"/>
      <c r="H618" s="105"/>
      <c r="I618" s="105"/>
      <c r="J618" s="108"/>
      <c r="K618" s="108"/>
      <c r="L618" s="107">
        <v>31609.75</v>
      </c>
    </row>
    <row r="619" spans="1:12" ht="15.75" x14ac:dyDescent="0.25">
      <c r="C619" s="105" t="s">
        <v>211</v>
      </c>
      <c r="D619" s="105"/>
      <c r="E619" s="105"/>
      <c r="F619" s="109"/>
      <c r="G619" s="105"/>
      <c r="H619" s="105"/>
      <c r="I619" s="105"/>
      <c r="J619" s="108"/>
      <c r="K619" s="108"/>
      <c r="L619" s="107">
        <f>L618+L617+L616</f>
        <v>3104698</v>
      </c>
    </row>
    <row r="620" spans="1:12" ht="15.75" x14ac:dyDescent="0.25">
      <c r="C620" s="105" t="s">
        <v>585</v>
      </c>
      <c r="D620" s="110">
        <v>0.2</v>
      </c>
      <c r="E620" s="105"/>
      <c r="F620" s="109"/>
      <c r="G620" s="105"/>
      <c r="H620" s="105"/>
      <c r="I620" s="105"/>
      <c r="J620" s="108"/>
      <c r="K620" s="108"/>
      <c r="L620" s="107">
        <f>0.2*L619</f>
        <v>620939.6</v>
      </c>
    </row>
    <row r="621" spans="1:12" ht="15.75" x14ac:dyDescent="0.25">
      <c r="C621" s="111" t="s">
        <v>215</v>
      </c>
      <c r="D621" s="111"/>
      <c r="E621" s="111"/>
      <c r="F621" s="111"/>
      <c r="G621" s="111"/>
      <c r="H621" s="111"/>
      <c r="I621" s="111"/>
      <c r="J621" s="54"/>
      <c r="K621" s="54"/>
      <c r="L621" s="112">
        <f>L620+L619</f>
        <v>3725637.6</v>
      </c>
    </row>
    <row r="624" spans="1:12" ht="14.25" customHeight="1" x14ac:dyDescent="0.2">
      <c r="A624" s="71" t="s">
        <v>580</v>
      </c>
      <c r="B624" s="71"/>
      <c r="C624" s="70" t="str">
        <f>IF(Source!AC12&lt;&gt;"", Source!AC12," ")</f>
        <v xml:space="preserve"> </v>
      </c>
      <c r="D624" s="31"/>
      <c r="E624" s="31"/>
      <c r="F624" s="31"/>
      <c r="G624" s="31"/>
      <c r="H624" s="15" t="str">
        <f>IF(Source!AB12&lt;&gt;"", Source!AB12," ")</f>
        <v>Мишкина З.И.</v>
      </c>
      <c r="I624" s="23"/>
      <c r="J624" s="23"/>
      <c r="K624" s="35"/>
      <c r="L624" s="35"/>
    </row>
    <row r="625" spans="1:12" ht="14.25" customHeight="1" x14ac:dyDescent="0.2">
      <c r="A625" s="20"/>
      <c r="B625" s="20"/>
      <c r="C625" s="72" t="s">
        <v>581</v>
      </c>
      <c r="D625" s="72"/>
      <c r="E625" s="72"/>
      <c r="F625" s="72"/>
      <c r="G625" s="72"/>
      <c r="H625" s="23"/>
      <c r="I625" s="23"/>
      <c r="J625" s="23"/>
      <c r="K625" s="35"/>
      <c r="L625" s="35"/>
    </row>
    <row r="626" spans="1:12" ht="14.25" customHeight="1" x14ac:dyDescent="0.2">
      <c r="A626" s="20"/>
      <c r="B626" s="20"/>
      <c r="C626" s="118"/>
      <c r="D626" s="20"/>
      <c r="E626" s="20"/>
      <c r="F626" s="20"/>
      <c r="G626" s="20"/>
      <c r="H626" s="23"/>
      <c r="I626" s="23"/>
      <c r="J626" s="23"/>
      <c r="K626" s="35"/>
      <c r="L626" s="35"/>
    </row>
    <row r="627" spans="1:12" ht="14.25" customHeight="1" x14ac:dyDescent="0.2">
      <c r="A627" s="71" t="s">
        <v>582</v>
      </c>
      <c r="B627" s="71"/>
      <c r="C627" s="70" t="str">
        <f>IF(Source!AE12&lt;&gt;"", Source!AE12," ")</f>
        <v xml:space="preserve"> </v>
      </c>
      <c r="D627" s="31"/>
      <c r="E627" s="31"/>
      <c r="F627" s="31"/>
      <c r="G627" s="31"/>
      <c r="H627" s="15" t="str">
        <f>IF(Source!AD12&lt;&gt;"", Source!AD12," ")</f>
        <v>Сукочев А.А.</v>
      </c>
      <c r="I627" s="23"/>
      <c r="J627" s="23"/>
      <c r="K627" s="35"/>
      <c r="L627" s="35"/>
    </row>
    <row r="628" spans="1:12" ht="14.25" customHeight="1" x14ac:dyDescent="0.2">
      <c r="A628" s="20"/>
      <c r="B628" s="20"/>
      <c r="C628" s="72" t="s">
        <v>581</v>
      </c>
      <c r="D628" s="72"/>
      <c r="E628" s="72"/>
      <c r="F628" s="72"/>
      <c r="G628" s="72"/>
      <c r="H628" s="23"/>
      <c r="I628" s="23"/>
      <c r="J628" s="23"/>
      <c r="K628" s="35"/>
      <c r="L628" s="35"/>
    </row>
  </sheetData>
  <mergeCells count="367">
    <mergeCell ref="A8:E8"/>
    <mergeCell ref="F8:L8"/>
    <mergeCell ref="A10:E10"/>
    <mergeCell ref="F10:L10"/>
    <mergeCell ref="A12:E12"/>
    <mergeCell ref="F12:L12"/>
    <mergeCell ref="A2:E2"/>
    <mergeCell ref="F2:L2"/>
    <mergeCell ref="A4:E4"/>
    <mergeCell ref="F4:L4"/>
    <mergeCell ref="A6:E6"/>
    <mergeCell ref="F6:L6"/>
    <mergeCell ref="A28:L28"/>
    <mergeCell ref="A29:L29"/>
    <mergeCell ref="C34:L34"/>
    <mergeCell ref="A14:E14"/>
    <mergeCell ref="F14:L14"/>
    <mergeCell ref="A16:E16"/>
    <mergeCell ref="F16:L16"/>
    <mergeCell ref="B18:C18"/>
    <mergeCell ref="B20:F20"/>
    <mergeCell ref="B22:E22"/>
    <mergeCell ref="B24:C24"/>
    <mergeCell ref="A26:L26"/>
    <mergeCell ref="A47:A51"/>
    <mergeCell ref="B47:B51"/>
    <mergeCell ref="C47:C51"/>
    <mergeCell ref="D47:D51"/>
    <mergeCell ref="E47:G50"/>
    <mergeCell ref="H47:L50"/>
    <mergeCell ref="C35:L35"/>
    <mergeCell ref="C39:D39"/>
    <mergeCell ref="C42:D42"/>
    <mergeCell ref="C43:D43"/>
    <mergeCell ref="C44:D44"/>
    <mergeCell ref="C45:D45"/>
    <mergeCell ref="C74:H74"/>
    <mergeCell ref="I74:J74"/>
    <mergeCell ref="K74:L74"/>
    <mergeCell ref="C85:H85"/>
    <mergeCell ref="I85:J85"/>
    <mergeCell ref="K85:L85"/>
    <mergeCell ref="A54:L54"/>
    <mergeCell ref="C56:L56"/>
    <mergeCell ref="C64:H64"/>
    <mergeCell ref="I64:J64"/>
    <mergeCell ref="K64:L64"/>
    <mergeCell ref="C66:L66"/>
    <mergeCell ref="C107:H107"/>
    <mergeCell ref="C108:H108"/>
    <mergeCell ref="C109:H109"/>
    <mergeCell ref="C110:H110"/>
    <mergeCell ref="C111:H111"/>
    <mergeCell ref="C112:H112"/>
    <mergeCell ref="C102:H102"/>
    <mergeCell ref="I102:J102"/>
    <mergeCell ref="K102:L102"/>
    <mergeCell ref="C104:H104"/>
    <mergeCell ref="C105:H105"/>
    <mergeCell ref="C106:H106"/>
    <mergeCell ref="C119:H119"/>
    <mergeCell ref="C120:H120"/>
    <mergeCell ref="C121:H121"/>
    <mergeCell ref="C122:H122"/>
    <mergeCell ref="C123:H123"/>
    <mergeCell ref="C124:H124"/>
    <mergeCell ref="C113:H113"/>
    <mergeCell ref="C114:H114"/>
    <mergeCell ref="C115:H115"/>
    <mergeCell ref="C116:H116"/>
    <mergeCell ref="C117:H117"/>
    <mergeCell ref="C118:H118"/>
    <mergeCell ref="C131:F131"/>
    <mergeCell ref="C132:F132"/>
    <mergeCell ref="A135:L135"/>
    <mergeCell ref="C137:L137"/>
    <mergeCell ref="C163:H163"/>
    <mergeCell ref="I163:J163"/>
    <mergeCell ref="K163:L163"/>
    <mergeCell ref="C125:H125"/>
    <mergeCell ref="C126:H126"/>
    <mergeCell ref="C127:H127"/>
    <mergeCell ref="C128:H128"/>
    <mergeCell ref="C129:H129"/>
    <mergeCell ref="C130:H130"/>
    <mergeCell ref="C212:L212"/>
    <mergeCell ref="C221:H221"/>
    <mergeCell ref="I221:J221"/>
    <mergeCell ref="K221:L221"/>
    <mergeCell ref="C223:H223"/>
    <mergeCell ref="C224:H224"/>
    <mergeCell ref="C165:L165"/>
    <mergeCell ref="C194:H194"/>
    <mergeCell ref="I194:J194"/>
    <mergeCell ref="K194:L194"/>
    <mergeCell ref="C196:L196"/>
    <mergeCell ref="C210:H210"/>
    <mergeCell ref="I210:J210"/>
    <mergeCell ref="K210:L210"/>
    <mergeCell ref="C231:H231"/>
    <mergeCell ref="C232:H232"/>
    <mergeCell ref="C233:H233"/>
    <mergeCell ref="C234:H234"/>
    <mergeCell ref="C235:H235"/>
    <mergeCell ref="C236:H236"/>
    <mergeCell ref="C225:H225"/>
    <mergeCell ref="C226:H226"/>
    <mergeCell ref="C227:H227"/>
    <mergeCell ref="C228:H228"/>
    <mergeCell ref="C229:H229"/>
    <mergeCell ref="C230:H230"/>
    <mergeCell ref="C243:H243"/>
    <mergeCell ref="C244:H244"/>
    <mergeCell ref="C245:H245"/>
    <mergeCell ref="C246:H246"/>
    <mergeCell ref="C247:H247"/>
    <mergeCell ref="C248:H248"/>
    <mergeCell ref="C237:H237"/>
    <mergeCell ref="C238:H238"/>
    <mergeCell ref="C239:H239"/>
    <mergeCell ref="C240:H240"/>
    <mergeCell ref="C241:H241"/>
    <mergeCell ref="C242:H242"/>
    <mergeCell ref="C294:H294"/>
    <mergeCell ref="I294:J294"/>
    <mergeCell ref="K294:L294"/>
    <mergeCell ref="C324:H324"/>
    <mergeCell ref="I324:J324"/>
    <mergeCell ref="K324:L324"/>
    <mergeCell ref="C249:H249"/>
    <mergeCell ref="C250:F250"/>
    <mergeCell ref="C251:F251"/>
    <mergeCell ref="A254:L254"/>
    <mergeCell ref="C267:H267"/>
    <mergeCell ref="I267:J267"/>
    <mergeCell ref="K267:L267"/>
    <mergeCell ref="C363:H363"/>
    <mergeCell ref="I363:J363"/>
    <mergeCell ref="K363:L363"/>
    <mergeCell ref="C375:H375"/>
    <mergeCell ref="I375:J375"/>
    <mergeCell ref="K375:L375"/>
    <mergeCell ref="C334:H334"/>
    <mergeCell ref="I334:J334"/>
    <mergeCell ref="K334:L334"/>
    <mergeCell ref="C349:H349"/>
    <mergeCell ref="I349:J349"/>
    <mergeCell ref="K349:L349"/>
    <mergeCell ref="C383:H383"/>
    <mergeCell ref="C384:H384"/>
    <mergeCell ref="C385:H385"/>
    <mergeCell ref="C386:H386"/>
    <mergeCell ref="C387:H387"/>
    <mergeCell ref="C388:H388"/>
    <mergeCell ref="C377:H377"/>
    <mergeCell ref="C378:H378"/>
    <mergeCell ref="C379:H379"/>
    <mergeCell ref="C380:H380"/>
    <mergeCell ref="C381:H381"/>
    <mergeCell ref="C382:H382"/>
    <mergeCell ref="C395:H395"/>
    <mergeCell ref="C396:H396"/>
    <mergeCell ref="C397:H397"/>
    <mergeCell ref="C398:H398"/>
    <mergeCell ref="C399:H399"/>
    <mergeCell ref="C400:H400"/>
    <mergeCell ref="C389:H389"/>
    <mergeCell ref="C390:H390"/>
    <mergeCell ref="C391:H391"/>
    <mergeCell ref="C392:H392"/>
    <mergeCell ref="C393:H393"/>
    <mergeCell ref="C394:H394"/>
    <mergeCell ref="C411:H411"/>
    <mergeCell ref="I411:J411"/>
    <mergeCell ref="K411:L411"/>
    <mergeCell ref="C413:H413"/>
    <mergeCell ref="I413:J413"/>
    <mergeCell ref="K413:L413"/>
    <mergeCell ref="C401:H401"/>
    <mergeCell ref="C402:H402"/>
    <mergeCell ref="C403:H403"/>
    <mergeCell ref="C404:F404"/>
    <mergeCell ref="C405:F405"/>
    <mergeCell ref="A408:L408"/>
    <mergeCell ref="C419:H419"/>
    <mergeCell ref="I419:J419"/>
    <mergeCell ref="K419:L419"/>
    <mergeCell ref="C422:H422"/>
    <mergeCell ref="I422:J422"/>
    <mergeCell ref="K422:L422"/>
    <mergeCell ref="C415:H415"/>
    <mergeCell ref="I415:J415"/>
    <mergeCell ref="K415:L415"/>
    <mergeCell ref="C417:H417"/>
    <mergeCell ref="I417:J417"/>
    <mergeCell ref="K417:L417"/>
    <mergeCell ref="C430:H430"/>
    <mergeCell ref="C431:H431"/>
    <mergeCell ref="C432:H432"/>
    <mergeCell ref="C433:H433"/>
    <mergeCell ref="C434:H434"/>
    <mergeCell ref="C435:H435"/>
    <mergeCell ref="C424:H424"/>
    <mergeCell ref="C425:H425"/>
    <mergeCell ref="C426:H426"/>
    <mergeCell ref="C427:H427"/>
    <mergeCell ref="C428:H428"/>
    <mergeCell ref="C429:H429"/>
    <mergeCell ref="C442:H442"/>
    <mergeCell ref="C443:H443"/>
    <mergeCell ref="C444:H444"/>
    <mergeCell ref="C445:H445"/>
    <mergeCell ref="C446:H446"/>
    <mergeCell ref="C447:H447"/>
    <mergeCell ref="C436:H436"/>
    <mergeCell ref="C437:H437"/>
    <mergeCell ref="C438:H438"/>
    <mergeCell ref="C439:H439"/>
    <mergeCell ref="C440:H440"/>
    <mergeCell ref="C441:H441"/>
    <mergeCell ref="C464:H464"/>
    <mergeCell ref="I464:J464"/>
    <mergeCell ref="K464:L464"/>
    <mergeCell ref="C473:H473"/>
    <mergeCell ref="I473:J473"/>
    <mergeCell ref="K473:L473"/>
    <mergeCell ref="C448:H448"/>
    <mergeCell ref="C449:H449"/>
    <mergeCell ref="C450:H450"/>
    <mergeCell ref="C451:F451"/>
    <mergeCell ref="C452:F452"/>
    <mergeCell ref="A455:L455"/>
    <mergeCell ref="C487:H487"/>
    <mergeCell ref="C488:H488"/>
    <mergeCell ref="C489:H489"/>
    <mergeCell ref="C490:H490"/>
    <mergeCell ref="C491:H491"/>
    <mergeCell ref="C492:H492"/>
    <mergeCell ref="C482:H482"/>
    <mergeCell ref="I482:J482"/>
    <mergeCell ref="K482:L482"/>
    <mergeCell ref="C484:H484"/>
    <mergeCell ref="C485:H485"/>
    <mergeCell ref="C486:H486"/>
    <mergeCell ref="C499:H499"/>
    <mergeCell ref="C500:H500"/>
    <mergeCell ref="C501:H501"/>
    <mergeCell ref="C502:H502"/>
    <mergeCell ref="C503:H503"/>
    <mergeCell ref="C504:H504"/>
    <mergeCell ref="C493:H493"/>
    <mergeCell ref="C494:H494"/>
    <mergeCell ref="C495:H495"/>
    <mergeCell ref="C496:H496"/>
    <mergeCell ref="C497:H497"/>
    <mergeCell ref="C498:H498"/>
    <mergeCell ref="C511:F511"/>
    <mergeCell ref="C512:F512"/>
    <mergeCell ref="C515:H515"/>
    <mergeCell ref="C517:H517"/>
    <mergeCell ref="C518:H518"/>
    <mergeCell ref="C519:H519"/>
    <mergeCell ref="C505:H505"/>
    <mergeCell ref="C506:H506"/>
    <mergeCell ref="C507:H507"/>
    <mergeCell ref="C508:H508"/>
    <mergeCell ref="C509:H509"/>
    <mergeCell ref="C510:H510"/>
    <mergeCell ref="C526:H526"/>
    <mergeCell ref="C527:H527"/>
    <mergeCell ref="C528:H528"/>
    <mergeCell ref="C529:H529"/>
    <mergeCell ref="C530:H530"/>
    <mergeCell ref="C531:H531"/>
    <mergeCell ref="C520:H520"/>
    <mergeCell ref="C521:H521"/>
    <mergeCell ref="C522:H522"/>
    <mergeCell ref="C523:H523"/>
    <mergeCell ref="C524:H524"/>
    <mergeCell ref="C525:H525"/>
    <mergeCell ref="C539:H539"/>
    <mergeCell ref="C540:H540"/>
    <mergeCell ref="C541:H541"/>
    <mergeCell ref="C542:H542"/>
    <mergeCell ref="C543:H543"/>
    <mergeCell ref="C544:H544"/>
    <mergeCell ref="C532:H532"/>
    <mergeCell ref="C533:H533"/>
    <mergeCell ref="C534:H534"/>
    <mergeCell ref="C535:H535"/>
    <mergeCell ref="C537:H537"/>
    <mergeCell ref="C538:H538"/>
    <mergeCell ref="C551:H551"/>
    <mergeCell ref="C552:H552"/>
    <mergeCell ref="C553:H553"/>
    <mergeCell ref="C554:H554"/>
    <mergeCell ref="C555:H555"/>
    <mergeCell ref="C557:H557"/>
    <mergeCell ref="C545:H545"/>
    <mergeCell ref="C546:H546"/>
    <mergeCell ref="C547:H547"/>
    <mergeCell ref="C548:H548"/>
    <mergeCell ref="C549:H549"/>
    <mergeCell ref="C550:H550"/>
    <mergeCell ref="C565:H565"/>
    <mergeCell ref="C566:H566"/>
    <mergeCell ref="C567:H567"/>
    <mergeCell ref="C568:H568"/>
    <mergeCell ref="C569:H569"/>
    <mergeCell ref="C570:H570"/>
    <mergeCell ref="C558:H558"/>
    <mergeCell ref="C559:H559"/>
    <mergeCell ref="C560:H560"/>
    <mergeCell ref="C562:H562"/>
    <mergeCell ref="C563:H563"/>
    <mergeCell ref="C564:H564"/>
    <mergeCell ref="C577:H577"/>
    <mergeCell ref="C578:H578"/>
    <mergeCell ref="C579:H579"/>
    <mergeCell ref="C580:H580"/>
    <mergeCell ref="C581:H581"/>
    <mergeCell ref="C582:H582"/>
    <mergeCell ref="C571:H571"/>
    <mergeCell ref="C572:H572"/>
    <mergeCell ref="C573:H573"/>
    <mergeCell ref="C574:H574"/>
    <mergeCell ref="C575:H575"/>
    <mergeCell ref="C576:H576"/>
    <mergeCell ref="C590:H590"/>
    <mergeCell ref="C591:H591"/>
    <mergeCell ref="C592:H592"/>
    <mergeCell ref="C593:H593"/>
    <mergeCell ref="C594:H594"/>
    <mergeCell ref="C595:H595"/>
    <mergeCell ref="C583:H583"/>
    <mergeCell ref="C584:H584"/>
    <mergeCell ref="C586:H586"/>
    <mergeCell ref="C587:H587"/>
    <mergeCell ref="C588:H588"/>
    <mergeCell ref="C589:H589"/>
    <mergeCell ref="C602:H602"/>
    <mergeCell ref="C603:H603"/>
    <mergeCell ref="C604:H604"/>
    <mergeCell ref="C605:H605"/>
    <mergeCell ref="C606:H606"/>
    <mergeCell ref="C607:H607"/>
    <mergeCell ref="C596:H596"/>
    <mergeCell ref="C597:H597"/>
    <mergeCell ref="C598:H598"/>
    <mergeCell ref="C599:H599"/>
    <mergeCell ref="C600:H600"/>
    <mergeCell ref="C601:H601"/>
    <mergeCell ref="A627:B627"/>
    <mergeCell ref="C628:G628"/>
    <mergeCell ref="C614:F614"/>
    <mergeCell ref="C616:K616"/>
    <mergeCell ref="A624:B624"/>
    <mergeCell ref="C625:G625"/>
    <mergeCell ref="C608:H608"/>
    <mergeCell ref="C609:H609"/>
    <mergeCell ref="C610:H610"/>
    <mergeCell ref="C611:H611"/>
    <mergeCell ref="C612:H612"/>
    <mergeCell ref="C613:F613"/>
    <mergeCell ref="C617:F617"/>
    <mergeCell ref="C618:F618"/>
    <mergeCell ref="C621:I621"/>
  </mergeCells>
  <pageMargins left="0.39370078740157483" right="0.19685039370078741" top="0.39370078740157483" bottom="0.39370078740157483" header="0.19685039370078741" footer="0.19685039370078741"/>
  <pageSetup paperSize="9" scale="45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74258-8ACC-4660-AC79-ED26DCACFEDF}">
  <dimension ref="A1:IK558"/>
  <sheetViews>
    <sheetView workbookViewId="0">
      <selection activeCell="A554" sqref="A554:AX554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552</v>
      </c>
      <c r="C12" s="1">
        <v>0</v>
      </c>
      <c r="D12" s="1">
        <f>ROW(A493)</f>
        <v>493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453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B493</f>
        <v>552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КЛ-10кВ</v>
      </c>
      <c r="H18" s="2"/>
      <c r="I18" s="2"/>
      <c r="J18" s="2"/>
      <c r="K18" s="2"/>
      <c r="L18" s="2"/>
      <c r="M18" s="2"/>
      <c r="N18" s="2"/>
      <c r="O18" s="2">
        <f t="shared" ref="O18:AT18" si="1">O493</f>
        <v>9682984.7100000009</v>
      </c>
      <c r="P18" s="2">
        <f t="shared" si="1"/>
        <v>7694835.7000000002</v>
      </c>
      <c r="Q18" s="2">
        <f t="shared" si="1"/>
        <v>180708.53</v>
      </c>
      <c r="R18" s="2">
        <f t="shared" si="1"/>
        <v>105679.74</v>
      </c>
      <c r="S18" s="2">
        <f t="shared" si="1"/>
        <v>1701760.74</v>
      </c>
      <c r="T18" s="2">
        <f t="shared" si="1"/>
        <v>0</v>
      </c>
      <c r="U18" s="2">
        <f t="shared" si="1"/>
        <v>4038.5169999999998</v>
      </c>
      <c r="V18" s="2">
        <f t="shared" si="1"/>
        <v>199.12109999999998</v>
      </c>
      <c r="W18" s="2">
        <f t="shared" si="1"/>
        <v>0</v>
      </c>
      <c r="X18" s="2">
        <f t="shared" si="1"/>
        <v>1700260.18</v>
      </c>
      <c r="Y18" s="2">
        <f t="shared" si="1"/>
        <v>896163.21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12279408.1</v>
      </c>
      <c r="AS18" s="2">
        <f t="shared" si="1"/>
        <v>3354556.18</v>
      </c>
      <c r="AT18" s="2">
        <f t="shared" si="1"/>
        <v>8861652.0500000007</v>
      </c>
      <c r="AU18" s="2">
        <f t="shared" ref="AU18:BZ18" si="2">AU493</f>
        <v>63199.87</v>
      </c>
      <c r="AV18" s="2">
        <f t="shared" si="2"/>
        <v>7694835.7000000002</v>
      </c>
      <c r="AW18" s="2">
        <f t="shared" si="2"/>
        <v>7694835.7000000002</v>
      </c>
      <c r="AX18" s="2">
        <f t="shared" si="2"/>
        <v>0</v>
      </c>
      <c r="AY18" s="2">
        <f t="shared" si="2"/>
        <v>7694835.7000000002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CA493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DG493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EM493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FS493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0</v>
      </c>
      <c r="C20" s="1"/>
      <c r="D20" s="1">
        <f>ROW(A222)</f>
        <v>222</v>
      </c>
      <c r="E20" s="1"/>
      <c r="F20" s="1" t="s">
        <v>16</v>
      </c>
      <c r="G20" s="1" t="s">
        <v>17</v>
      </c>
      <c r="H20" s="1" t="s">
        <v>3</v>
      </c>
      <c r="I20" s="1">
        <v>0</v>
      </c>
      <c r="J20" s="1" t="s">
        <v>3</v>
      </c>
      <c r="K20" s="1">
        <v>-1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B222</f>
        <v>0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Реконструкция 2КЛ-10кВ ПС-596 до РТП-12 по адресу: г. Москва, поселение Рязановское, мкр. "Родники". Инв. № 43315095</v>
      </c>
      <c r="H22" s="2"/>
      <c r="I22" s="2"/>
      <c r="J22" s="2"/>
      <c r="K22" s="2"/>
      <c r="L22" s="2"/>
      <c r="M22" s="2"/>
      <c r="N22" s="2"/>
      <c r="O22" s="2">
        <f t="shared" ref="O22:AT22" si="8">O222</f>
        <v>7307779.3799999999</v>
      </c>
      <c r="P22" s="2">
        <f t="shared" si="8"/>
        <v>5713531.8099999996</v>
      </c>
      <c r="Q22" s="2">
        <f t="shared" si="8"/>
        <v>156985.06</v>
      </c>
      <c r="R22" s="2">
        <f t="shared" si="8"/>
        <v>90692.11</v>
      </c>
      <c r="S22" s="2">
        <f t="shared" si="8"/>
        <v>1346570.4</v>
      </c>
      <c r="T22" s="2">
        <f t="shared" si="8"/>
        <v>0</v>
      </c>
      <c r="U22" s="2">
        <f t="shared" si="8"/>
        <v>3215.768</v>
      </c>
      <c r="V22" s="2">
        <f t="shared" si="8"/>
        <v>169.30079999999998</v>
      </c>
      <c r="W22" s="2">
        <f t="shared" si="8"/>
        <v>0</v>
      </c>
      <c r="X22" s="2">
        <f t="shared" si="8"/>
        <v>1351270.59</v>
      </c>
      <c r="Y22" s="2">
        <f t="shared" si="8"/>
        <v>708763.25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9367813.2200000007</v>
      </c>
      <c r="AS22" s="2">
        <f t="shared" si="8"/>
        <v>2703224.14</v>
      </c>
      <c r="AT22" s="2">
        <f t="shared" si="8"/>
        <v>6633851.7999999998</v>
      </c>
      <c r="AU22" s="2">
        <f t="shared" ref="AU22:BZ22" si="9">AU222</f>
        <v>30737.279999999999</v>
      </c>
      <c r="AV22" s="2">
        <f t="shared" si="9"/>
        <v>5713531.8099999996</v>
      </c>
      <c r="AW22" s="2">
        <f t="shared" si="9"/>
        <v>5713531.8099999996</v>
      </c>
      <c r="AX22" s="2">
        <f t="shared" si="9"/>
        <v>0</v>
      </c>
      <c r="AY22" s="2">
        <f t="shared" si="9"/>
        <v>5713531.8099999996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CA222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DG222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EM222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FS222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0</v>
      </c>
      <c r="C24" s="1"/>
      <c r="D24" s="1">
        <f>ROW(A35)</f>
        <v>35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B35</f>
        <v>0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Землянные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O35</f>
        <v>1202816.8799999999</v>
      </c>
      <c r="P26" s="2">
        <f t="shared" si="15"/>
        <v>243925.84</v>
      </c>
      <c r="Q26" s="2">
        <f t="shared" si="15"/>
        <v>22017.31</v>
      </c>
      <c r="R26" s="2">
        <f t="shared" si="15"/>
        <v>8417.84</v>
      </c>
      <c r="S26" s="2">
        <f t="shared" si="15"/>
        <v>928455.89</v>
      </c>
      <c r="T26" s="2">
        <f t="shared" si="15"/>
        <v>0</v>
      </c>
      <c r="U26" s="2">
        <f t="shared" si="15"/>
        <v>2341.7592000000004</v>
      </c>
      <c r="V26" s="2">
        <f t="shared" si="15"/>
        <v>17.16</v>
      </c>
      <c r="W26" s="2">
        <f t="shared" si="15"/>
        <v>0</v>
      </c>
      <c r="X26" s="2">
        <f t="shared" si="15"/>
        <v>869259.93</v>
      </c>
      <c r="Y26" s="2">
        <f t="shared" si="15"/>
        <v>455760.51</v>
      </c>
      <c r="Z26" s="2">
        <f t="shared" si="15"/>
        <v>0</v>
      </c>
      <c r="AA26" s="2">
        <f t="shared" si="15"/>
        <v>0</v>
      </c>
      <c r="AB26" s="2">
        <f t="shared" si="15"/>
        <v>1202816.8799999999</v>
      </c>
      <c r="AC26" s="2">
        <f t="shared" si="15"/>
        <v>243925.84</v>
      </c>
      <c r="AD26" s="2">
        <f t="shared" si="15"/>
        <v>22017.31</v>
      </c>
      <c r="AE26" s="2">
        <f t="shared" si="15"/>
        <v>8417.84</v>
      </c>
      <c r="AF26" s="2">
        <f t="shared" si="15"/>
        <v>928455.89</v>
      </c>
      <c r="AG26" s="2">
        <f t="shared" si="15"/>
        <v>0</v>
      </c>
      <c r="AH26" s="2">
        <f t="shared" si="15"/>
        <v>2341.7592000000004</v>
      </c>
      <c r="AI26" s="2">
        <f t="shared" si="15"/>
        <v>17.16</v>
      </c>
      <c r="AJ26" s="2">
        <f t="shared" si="15"/>
        <v>0</v>
      </c>
      <c r="AK26" s="2">
        <f t="shared" si="15"/>
        <v>869259.93</v>
      </c>
      <c r="AL26" s="2">
        <f t="shared" si="15"/>
        <v>455760.51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2527837.3199999998</v>
      </c>
      <c r="AS26" s="2">
        <f t="shared" si="15"/>
        <v>2527837.3199999998</v>
      </c>
      <c r="AT26" s="2">
        <f t="shared" si="15"/>
        <v>0</v>
      </c>
      <c r="AU26" s="2">
        <f t="shared" ref="AU26:BZ26" si="16">AU35</f>
        <v>0</v>
      </c>
      <c r="AV26" s="2">
        <f t="shared" si="16"/>
        <v>243925.84</v>
      </c>
      <c r="AW26" s="2">
        <f t="shared" si="16"/>
        <v>243925.84</v>
      </c>
      <c r="AX26" s="2">
        <f t="shared" si="16"/>
        <v>0</v>
      </c>
      <c r="AY26" s="2">
        <f t="shared" si="16"/>
        <v>243925.84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CA35</f>
        <v>2527837.3199999998</v>
      </c>
      <c r="CB26" s="2">
        <f t="shared" si="17"/>
        <v>2527837.3199999998</v>
      </c>
      <c r="CC26" s="2">
        <f t="shared" si="17"/>
        <v>0</v>
      </c>
      <c r="CD26" s="2">
        <f t="shared" si="17"/>
        <v>0</v>
      </c>
      <c r="CE26" s="2">
        <f t="shared" si="17"/>
        <v>243925.84</v>
      </c>
      <c r="CF26" s="2">
        <f t="shared" si="17"/>
        <v>243925.84</v>
      </c>
      <c r="CG26" s="2">
        <f t="shared" si="17"/>
        <v>0</v>
      </c>
      <c r="CH26" s="2">
        <f t="shared" si="17"/>
        <v>243925.84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0</v>
      </c>
      <c r="C28">
        <f>ROW(SmtRes!A1)</f>
        <v>1</v>
      </c>
      <c r="D28">
        <f>ROW(EtalonRes!A1)</f>
        <v>1</v>
      </c>
      <c r="E28" t="s">
        <v>20</v>
      </c>
      <c r="F28" t="s">
        <v>21</v>
      </c>
      <c r="G28" t="s">
        <v>22</v>
      </c>
      <c r="H28" t="s">
        <v>23</v>
      </c>
      <c r="I28">
        <f>ROUND(633.6/100,7)</f>
        <v>6.3360000000000003</v>
      </c>
      <c r="J28">
        <v>0</v>
      </c>
      <c r="K28">
        <f>ROUND(633.6/100,7)</f>
        <v>6.3360000000000003</v>
      </c>
      <c r="O28">
        <f t="shared" ref="O28:O33" si="21">ROUND(CP28,2)</f>
        <v>447753.8</v>
      </c>
      <c r="P28">
        <f>SUMIF(SmtRes!AQ1:'SmtRes'!AQ1,"=1",SmtRes!DF1:'SmtRes'!DF1)</f>
        <v>0</v>
      </c>
      <c r="Q28">
        <f>SUMIF(SmtRes!AQ1:'SmtRes'!AQ1,"=1",SmtRes!DG1:'SmtRes'!DG1)</f>
        <v>0</v>
      </c>
      <c r="R28">
        <f>SUMIF(SmtRes!AQ1:'SmtRes'!AQ1,"=1",SmtRes!DH1:'SmtRes'!DH1)</f>
        <v>0</v>
      </c>
      <c r="S28">
        <f>SUMIF(SmtRes!AQ1:'SmtRes'!AQ1,"=1",SmtRes!DI1:'SmtRes'!DI1)</f>
        <v>447753.8</v>
      </c>
      <c r="T28">
        <f t="shared" ref="T28:T33" si="22">ROUND(CU28*I28,2)</f>
        <v>0</v>
      </c>
      <c r="U28">
        <f>SUMIF(SmtRes!AQ1:'SmtRes'!AQ1,"=1",SmtRes!CV1:'SmtRes'!CV1)</f>
        <v>1122.1056000000001</v>
      </c>
      <c r="V28">
        <f>SUMIF(SmtRes!AQ1:'SmtRes'!AQ1,"=1",SmtRes!CW1:'SmtRes'!CW1)</f>
        <v>0</v>
      </c>
      <c r="W28">
        <f t="shared" ref="W28:W33" si="23">ROUND(CX28*I28,2)</f>
        <v>0</v>
      </c>
      <c r="X28">
        <f t="shared" ref="X28:Y33" si="24">ROUND(CY28,2)</f>
        <v>398500.88</v>
      </c>
      <c r="Y28">
        <f t="shared" si="24"/>
        <v>179101.52</v>
      </c>
      <c r="AA28">
        <v>65174513</v>
      </c>
      <c r="AB28">
        <f t="shared" ref="AB28:AB33" si="25">ROUND((AC28+AD28+AF28),6)</f>
        <v>70668.213000000003</v>
      </c>
      <c r="AC28">
        <f>ROUND((0),6)</f>
        <v>0</v>
      </c>
      <c r="AD28">
        <f>ROUND((((0)-(0))+AE28),6)</f>
        <v>0</v>
      </c>
      <c r="AE28">
        <f>ROUND((0),6)</f>
        <v>0</v>
      </c>
      <c r="AF28">
        <f>ROUND((SUM(SmtRes!BT1:'SmtRes'!BT1)),6)</f>
        <v>70668.213000000003</v>
      </c>
      <c r="AG28">
        <f t="shared" ref="AG28:AG33" si="26">ROUND((AP28),6)</f>
        <v>0</v>
      </c>
      <c r="AH28">
        <f>(SUM(SmtRes!BU1:'SmtRes'!BU1))</f>
        <v>177.1</v>
      </c>
      <c r="AI28">
        <f>(0)</f>
        <v>0</v>
      </c>
      <c r="AJ28">
        <f t="shared" ref="AJ28:AJ33" si="27">(AS28)</f>
        <v>0</v>
      </c>
      <c r="AK28">
        <v>61450.619999999995</v>
      </c>
      <c r="AL28">
        <v>0</v>
      </c>
      <c r="AM28">
        <v>0</v>
      </c>
      <c r="AN28">
        <v>0</v>
      </c>
      <c r="AO28">
        <v>61450.619999999995</v>
      </c>
      <c r="AP28">
        <v>0</v>
      </c>
      <c r="AQ28">
        <v>154</v>
      </c>
      <c r="AR28">
        <v>0</v>
      </c>
      <c r="AS28">
        <v>0</v>
      </c>
      <c r="AT28">
        <v>89</v>
      </c>
      <c r="AU28">
        <v>40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1003</v>
      </c>
      <c r="BN28">
        <v>0</v>
      </c>
      <c r="BO28" t="s">
        <v>3</v>
      </c>
      <c r="BP28">
        <v>0</v>
      </c>
      <c r="BQ28">
        <v>2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89</v>
      </c>
      <c r="CA28">
        <v>40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25</v>
      </c>
      <c r="CO28">
        <v>0</v>
      </c>
      <c r="CP28">
        <f t="shared" ref="CP28:CP33" si="28">(P28+Q28+S28+R28)</f>
        <v>447753.8</v>
      </c>
      <c r="CQ28">
        <f>SUMIF(SmtRes!AQ1:'SmtRes'!AQ1,"=1",SmtRes!AA1:'SmtRes'!AA1)</f>
        <v>0</v>
      </c>
      <c r="CR28">
        <f>SUMIF(SmtRes!AQ1:'SmtRes'!AQ1,"=1",SmtRes!AB1:'SmtRes'!AB1)</f>
        <v>0</v>
      </c>
      <c r="CS28">
        <f>SUMIF(SmtRes!AQ1:'SmtRes'!AQ1,"=1",SmtRes!AC1:'SmtRes'!AC1)</f>
        <v>0</v>
      </c>
      <c r="CT28">
        <f>SUMIF(SmtRes!AQ1:'SmtRes'!AQ1,"=1",SmtRes!AD1:'SmtRes'!AD1)</f>
        <v>399.03</v>
      </c>
      <c r="CU28">
        <f t="shared" ref="CU28:CU33" si="29">AG28</f>
        <v>0</v>
      </c>
      <c r="CV28">
        <f>SUMIF(SmtRes!AQ1:'SmtRes'!AQ1,"=1",SmtRes!BU1:'SmtRes'!BU1)</f>
        <v>177.1</v>
      </c>
      <c r="CW28">
        <f>SUMIF(SmtRes!AQ1:'SmtRes'!AQ1,"=1",SmtRes!BV1:'SmtRes'!BV1)</f>
        <v>0</v>
      </c>
      <c r="CX28">
        <f t="shared" ref="CX28:CX33" si="30">AJ28</f>
        <v>0</v>
      </c>
      <c r="CY28">
        <f t="shared" ref="CY28:CY33" si="31">(((S28+R28)*AT28)/100)</f>
        <v>398500.88199999998</v>
      </c>
      <c r="CZ28">
        <f t="shared" ref="CZ28:CZ33" si="32">(((S28+R28)*AU28)/100)</f>
        <v>179101.52</v>
      </c>
      <c r="DB28">
        <v>1</v>
      </c>
      <c r="DC28" t="s">
        <v>3</v>
      </c>
      <c r="DD28" t="s">
        <v>3</v>
      </c>
      <c r="DE28" t="s">
        <v>3</v>
      </c>
      <c r="DF28" t="s">
        <v>3</v>
      </c>
      <c r="DG28" t="s">
        <v>26</v>
      </c>
      <c r="DH28" t="s">
        <v>3</v>
      </c>
      <c r="DI28" t="s">
        <v>26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1007</v>
      </c>
      <c r="DV28" t="s">
        <v>23</v>
      </c>
      <c r="DW28" t="s">
        <v>23</v>
      </c>
      <c r="DX28">
        <v>100</v>
      </c>
      <c r="DZ28" t="s">
        <v>3</v>
      </c>
      <c r="EA28" t="s">
        <v>3</v>
      </c>
      <c r="EB28" t="s">
        <v>3</v>
      </c>
      <c r="EC28" t="s">
        <v>3</v>
      </c>
      <c r="EE28">
        <v>64850978</v>
      </c>
      <c r="EF28">
        <v>2</v>
      </c>
      <c r="EG28" t="s">
        <v>27</v>
      </c>
      <c r="EH28">
        <v>1</v>
      </c>
      <c r="EI28" t="s">
        <v>28</v>
      </c>
      <c r="EJ28">
        <v>1</v>
      </c>
      <c r="EK28">
        <v>1003</v>
      </c>
      <c r="EL28" t="s">
        <v>29</v>
      </c>
      <c r="EM28" t="s">
        <v>30</v>
      </c>
      <c r="EO28" t="s">
        <v>31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154</v>
      </c>
      <c r="EX28">
        <v>0</v>
      </c>
      <c r="EY28">
        <v>0</v>
      </c>
      <c r="FQ28">
        <v>0</v>
      </c>
      <c r="FR28">
        <f t="shared" ref="FR28:FR33" si="33">ROUND(IF(BI28=3,GM28,0),2)</f>
        <v>0</v>
      </c>
      <c r="FS28">
        <v>0</v>
      </c>
      <c r="FX28">
        <v>89</v>
      </c>
      <c r="FY28">
        <v>40</v>
      </c>
      <c r="GA28" t="s">
        <v>3</v>
      </c>
      <c r="GD28">
        <v>1</v>
      </c>
      <c r="GF28">
        <v>-696138492</v>
      </c>
      <c r="GG28">
        <v>2</v>
      </c>
      <c r="GH28">
        <v>1</v>
      </c>
      <c r="GI28">
        <v>-2</v>
      </c>
      <c r="GJ28">
        <v>0</v>
      </c>
      <c r="GK28">
        <v>0</v>
      </c>
      <c r="GL28">
        <f t="shared" ref="GL28:GL33" si="34">ROUND(IF(AND(BH28=3,BI28=3,FS28&lt;&gt;0),P28,0),2)</f>
        <v>0</v>
      </c>
      <c r="GM28">
        <f t="shared" ref="GM28:GM33" si="35">ROUND(O28+X28+Y28,2)+GX28</f>
        <v>1025356.2</v>
      </c>
      <c r="GN28">
        <f t="shared" ref="GN28:GN33" si="36">IF(OR(BI28=0,BI28=1),GM28-GX28,0)</f>
        <v>1025356.2</v>
      </c>
      <c r="GO28">
        <f t="shared" ref="GO28:GO33" si="37">IF(BI28=2,GM28-GX28,0)</f>
        <v>0</v>
      </c>
      <c r="GP28">
        <f t="shared" ref="GP28:GP33" si="38">IF(BI28=4,GM28-GX28,0)</f>
        <v>0</v>
      </c>
      <c r="GR28">
        <v>0</v>
      </c>
      <c r="GS28">
        <v>0</v>
      </c>
      <c r="GT28">
        <v>0</v>
      </c>
      <c r="GU28" t="s">
        <v>3</v>
      </c>
      <c r="GV28">
        <f t="shared" ref="GV28:GV33" si="39">ROUND((GT28),6)</f>
        <v>0</v>
      </c>
      <c r="GW28">
        <v>1</v>
      </c>
      <c r="GX28">
        <f t="shared" ref="GX28:GX33" si="40">ROUND(HC28*I28,2)</f>
        <v>0</v>
      </c>
      <c r="HA28">
        <v>0</v>
      </c>
      <c r="HB28">
        <v>0</v>
      </c>
      <c r="HC28">
        <f t="shared" ref="HC28:HC33" si="41">GV28*GW28</f>
        <v>0</v>
      </c>
      <c r="HE28" t="s">
        <v>3</v>
      </c>
      <c r="HF28" t="s">
        <v>3</v>
      </c>
      <c r="HM28" t="s">
        <v>3</v>
      </c>
      <c r="HN28" t="s">
        <v>32</v>
      </c>
      <c r="HO28" t="s">
        <v>33</v>
      </c>
      <c r="HP28" t="s">
        <v>29</v>
      </c>
      <c r="HQ28" t="s">
        <v>29</v>
      </c>
      <c r="IK28">
        <v>0</v>
      </c>
    </row>
    <row r="29" spans="1:245" x14ac:dyDescent="0.2">
      <c r="A29">
        <v>17</v>
      </c>
      <c r="B29">
        <v>0</v>
      </c>
      <c r="C29">
        <f>ROW(SmtRes!A2)</f>
        <v>2</v>
      </c>
      <c r="D29">
        <f>ROW(EtalonRes!A2)</f>
        <v>2</v>
      </c>
      <c r="E29" t="s">
        <v>34</v>
      </c>
      <c r="F29" t="s">
        <v>35</v>
      </c>
      <c r="G29" t="s">
        <v>36</v>
      </c>
      <c r="H29" t="s">
        <v>23</v>
      </c>
      <c r="I29">
        <f>ROUND(633.6/100,7)</f>
        <v>6.3360000000000003</v>
      </c>
      <c r="J29">
        <v>0</v>
      </c>
      <c r="K29">
        <f>ROUND(633.6/100,7)</f>
        <v>6.3360000000000003</v>
      </c>
      <c r="O29">
        <f t="shared" si="21"/>
        <v>235960.51</v>
      </c>
      <c r="P29">
        <f>SUMIF(SmtRes!AQ2:'SmtRes'!AQ2,"=1",SmtRes!DF2:'SmtRes'!DF2)</f>
        <v>0</v>
      </c>
      <c r="Q29">
        <f>SUMIF(SmtRes!AQ2:'SmtRes'!AQ2,"=1",SmtRes!DG2:'SmtRes'!DG2)</f>
        <v>0</v>
      </c>
      <c r="R29">
        <f>SUMIF(SmtRes!AQ2:'SmtRes'!AQ2,"=1",SmtRes!DH2:'SmtRes'!DH2)</f>
        <v>0</v>
      </c>
      <c r="S29">
        <f>SUMIF(SmtRes!AQ2:'SmtRes'!AQ2,"=1",SmtRes!DI2:'SmtRes'!DI2)</f>
        <v>235960.51</v>
      </c>
      <c r="T29">
        <f t="shared" si="22"/>
        <v>0</v>
      </c>
      <c r="U29">
        <f>SUMIF(SmtRes!AQ2:'SmtRes'!AQ2,"=1",SmtRes!CV2:'SmtRes'!CV2)</f>
        <v>616.80960000000005</v>
      </c>
      <c r="V29">
        <f>SUMIF(SmtRes!AQ2:'SmtRes'!AQ2,"=1",SmtRes!CW2:'SmtRes'!CW2)</f>
        <v>0</v>
      </c>
      <c r="W29">
        <f t="shared" si="23"/>
        <v>0</v>
      </c>
      <c r="X29">
        <f t="shared" si="24"/>
        <v>210004.85</v>
      </c>
      <c r="Y29">
        <f t="shared" si="24"/>
        <v>94384.2</v>
      </c>
      <c r="AA29">
        <v>65174513</v>
      </c>
      <c r="AB29">
        <f t="shared" si="25"/>
        <v>37241.2425</v>
      </c>
      <c r="AC29">
        <f>ROUND((0),6)</f>
        <v>0</v>
      </c>
      <c r="AD29">
        <f>ROUND((((0)-(0))+AE29),6)</f>
        <v>0</v>
      </c>
      <c r="AE29">
        <f>ROUND((0),6)</f>
        <v>0</v>
      </c>
      <c r="AF29">
        <f>ROUND((SUM(SmtRes!BT2:'SmtRes'!BT2)),6)</f>
        <v>37241.2425</v>
      </c>
      <c r="AG29">
        <f t="shared" si="26"/>
        <v>0</v>
      </c>
      <c r="AH29">
        <f>(SUM(SmtRes!BU2:'SmtRes'!BU2))</f>
        <v>97.350000000000009</v>
      </c>
      <c r="AI29">
        <f>(0)</f>
        <v>0</v>
      </c>
      <c r="AJ29">
        <f t="shared" si="27"/>
        <v>0</v>
      </c>
      <c r="AK29">
        <v>33855.675000000003</v>
      </c>
      <c r="AL29">
        <v>0</v>
      </c>
      <c r="AM29">
        <v>0</v>
      </c>
      <c r="AN29">
        <v>0</v>
      </c>
      <c r="AO29">
        <v>33855.675000000003</v>
      </c>
      <c r="AP29">
        <v>0</v>
      </c>
      <c r="AQ29">
        <v>88.5</v>
      </c>
      <c r="AR29">
        <v>0</v>
      </c>
      <c r="AS29">
        <v>0</v>
      </c>
      <c r="AT29">
        <v>89</v>
      </c>
      <c r="AU29">
        <v>40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37</v>
      </c>
      <c r="BM29">
        <v>1003</v>
      </c>
      <c r="BN29">
        <v>0</v>
      </c>
      <c r="BO29" t="s">
        <v>3</v>
      </c>
      <c r="BP29">
        <v>0</v>
      </c>
      <c r="BQ29">
        <v>2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89</v>
      </c>
      <c r="CA29">
        <v>40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38</v>
      </c>
      <c r="CO29">
        <v>0</v>
      </c>
      <c r="CP29">
        <f t="shared" si="28"/>
        <v>235960.51</v>
      </c>
      <c r="CQ29">
        <f>SUMIF(SmtRes!AQ2:'SmtRes'!AQ2,"=1",SmtRes!AA2:'SmtRes'!AA2)</f>
        <v>0</v>
      </c>
      <c r="CR29">
        <f>SUMIF(SmtRes!AQ2:'SmtRes'!AQ2,"=1",SmtRes!AB2:'SmtRes'!AB2)</f>
        <v>0</v>
      </c>
      <c r="CS29">
        <f>SUMIF(SmtRes!AQ2:'SmtRes'!AQ2,"=1",SmtRes!AC2:'SmtRes'!AC2)</f>
        <v>0</v>
      </c>
      <c r="CT29">
        <f>SUMIF(SmtRes!AQ2:'SmtRes'!AQ2,"=1",SmtRes!AD2:'SmtRes'!AD2)</f>
        <v>382.55</v>
      </c>
      <c r="CU29">
        <f t="shared" si="29"/>
        <v>0</v>
      </c>
      <c r="CV29">
        <f>SUMIF(SmtRes!AQ2:'SmtRes'!AQ2,"=1",SmtRes!BU2:'SmtRes'!BU2)</f>
        <v>97.350000000000009</v>
      </c>
      <c r="CW29">
        <f>SUMIF(SmtRes!AQ2:'SmtRes'!AQ2,"=1",SmtRes!BV2:'SmtRes'!BV2)</f>
        <v>0</v>
      </c>
      <c r="CX29">
        <f t="shared" si="30"/>
        <v>0</v>
      </c>
      <c r="CY29">
        <f t="shared" si="31"/>
        <v>210004.85390000002</v>
      </c>
      <c r="CZ29">
        <f t="shared" si="32"/>
        <v>94384.203999999998</v>
      </c>
      <c r="DB29">
        <v>2</v>
      </c>
      <c r="DC29" t="s">
        <v>3</v>
      </c>
      <c r="DD29" t="s">
        <v>3</v>
      </c>
      <c r="DE29" t="s">
        <v>39</v>
      </c>
      <c r="DF29" t="s">
        <v>39</v>
      </c>
      <c r="DG29" t="s">
        <v>39</v>
      </c>
      <c r="DH29" t="s">
        <v>3</v>
      </c>
      <c r="DI29" t="s">
        <v>39</v>
      </c>
      <c r="DJ29" t="s">
        <v>39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1007</v>
      </c>
      <c r="DV29" t="s">
        <v>23</v>
      </c>
      <c r="DW29" t="s">
        <v>23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64850978</v>
      </c>
      <c r="EF29">
        <v>2</v>
      </c>
      <c r="EG29" t="s">
        <v>27</v>
      </c>
      <c r="EH29">
        <v>1</v>
      </c>
      <c r="EI29" t="s">
        <v>28</v>
      </c>
      <c r="EJ29">
        <v>1</v>
      </c>
      <c r="EK29">
        <v>1003</v>
      </c>
      <c r="EL29" t="s">
        <v>29</v>
      </c>
      <c r="EM29" t="s">
        <v>30</v>
      </c>
      <c r="EO29" t="s">
        <v>40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88.5</v>
      </c>
      <c r="EX29">
        <v>0</v>
      </c>
      <c r="EY29">
        <v>0</v>
      </c>
      <c r="FQ29">
        <v>0</v>
      </c>
      <c r="FR29">
        <f t="shared" si="33"/>
        <v>0</v>
      </c>
      <c r="FS29">
        <v>0</v>
      </c>
      <c r="FX29">
        <v>89</v>
      </c>
      <c r="FY29">
        <v>40</v>
      </c>
      <c r="GA29" t="s">
        <v>3</v>
      </c>
      <c r="GD29">
        <v>1</v>
      </c>
      <c r="GF29">
        <v>-1929984938</v>
      </c>
      <c r="GG29">
        <v>2</v>
      </c>
      <c r="GH29">
        <v>1</v>
      </c>
      <c r="GI29">
        <v>-2</v>
      </c>
      <c r="GJ29">
        <v>0</v>
      </c>
      <c r="GK29">
        <v>0</v>
      </c>
      <c r="GL29">
        <f t="shared" si="34"/>
        <v>0</v>
      </c>
      <c r="GM29">
        <f t="shared" si="35"/>
        <v>540349.56000000006</v>
      </c>
      <c r="GN29">
        <f t="shared" si="36"/>
        <v>540349.56000000006</v>
      </c>
      <c r="GO29">
        <f t="shared" si="37"/>
        <v>0</v>
      </c>
      <c r="GP29">
        <f t="shared" si="38"/>
        <v>0</v>
      </c>
      <c r="GR29">
        <v>0</v>
      </c>
      <c r="GS29">
        <v>3</v>
      </c>
      <c r="GT29">
        <v>0</v>
      </c>
      <c r="GU29" t="s">
        <v>3</v>
      </c>
      <c r="GV29">
        <f t="shared" si="39"/>
        <v>0</v>
      </c>
      <c r="GW29">
        <v>1</v>
      </c>
      <c r="GX29">
        <f t="shared" si="40"/>
        <v>0</v>
      </c>
      <c r="HA29">
        <v>0</v>
      </c>
      <c r="HB29">
        <v>0</v>
      </c>
      <c r="HC29">
        <f t="shared" si="41"/>
        <v>0</v>
      </c>
      <c r="HE29" t="s">
        <v>3</v>
      </c>
      <c r="HF29" t="s">
        <v>3</v>
      </c>
      <c r="HM29" t="s">
        <v>3</v>
      </c>
      <c r="HN29" t="s">
        <v>32</v>
      </c>
      <c r="HO29" t="s">
        <v>33</v>
      </c>
      <c r="HP29" t="s">
        <v>29</v>
      </c>
      <c r="HQ29" t="s">
        <v>29</v>
      </c>
      <c r="IK29">
        <v>0</v>
      </c>
    </row>
    <row r="30" spans="1:245" x14ac:dyDescent="0.2">
      <c r="A30">
        <v>17</v>
      </c>
      <c r="B30">
        <v>0</v>
      </c>
      <c r="C30">
        <f>ROW(SmtRes!A4)</f>
        <v>4</v>
      </c>
      <c r="D30">
        <f>ROW(EtalonRes!A4)</f>
        <v>4</v>
      </c>
      <c r="E30" t="s">
        <v>41</v>
      </c>
      <c r="F30" t="s">
        <v>42</v>
      </c>
      <c r="G30" t="s">
        <v>43</v>
      </c>
      <c r="H30" t="s">
        <v>44</v>
      </c>
      <c r="I30">
        <f>ROUND(1320/100,7)</f>
        <v>13.2</v>
      </c>
      <c r="J30">
        <v>0</v>
      </c>
      <c r="K30">
        <f>ROUND(1320/100,7)</f>
        <v>13.2</v>
      </c>
      <c r="O30">
        <f t="shared" si="21"/>
        <v>214552.8</v>
      </c>
      <c r="P30">
        <f>SUMIF(SmtRes!AQ3:'SmtRes'!AQ4,"=1",SmtRes!DF3:'SmtRes'!DF4)</f>
        <v>0</v>
      </c>
      <c r="Q30">
        <f>SUMIF(SmtRes!AQ3:'SmtRes'!AQ4,"=1",SmtRes!DG3:'SmtRes'!DG4)</f>
        <v>0</v>
      </c>
      <c r="R30">
        <f>SUMIF(SmtRes!AQ3:'SmtRes'!AQ4,"=1",SmtRes!DH3:'SmtRes'!DH4)</f>
        <v>0</v>
      </c>
      <c r="S30">
        <f>SUMIF(SmtRes!AQ3:'SmtRes'!AQ4,"=1",SmtRes!DI3:'SmtRes'!DI4)</f>
        <v>214552.8</v>
      </c>
      <c r="T30">
        <f t="shared" si="22"/>
        <v>0</v>
      </c>
      <c r="U30">
        <f>SUMIF(SmtRes!AQ3:'SmtRes'!AQ4,"=1",SmtRes!CV3:'SmtRes'!CV4)</f>
        <v>528</v>
      </c>
      <c r="V30">
        <f>SUMIF(SmtRes!AQ3:'SmtRes'!AQ4,"=1",SmtRes!CW3:'SmtRes'!CW4)</f>
        <v>0</v>
      </c>
      <c r="W30">
        <f t="shared" si="23"/>
        <v>0</v>
      </c>
      <c r="X30">
        <f t="shared" si="24"/>
        <v>220989.38</v>
      </c>
      <c r="Y30">
        <f t="shared" si="24"/>
        <v>154478.01999999999</v>
      </c>
      <c r="AA30">
        <v>65174513</v>
      </c>
      <c r="AB30">
        <f t="shared" si="25"/>
        <v>16254</v>
      </c>
      <c r="AC30">
        <f>ROUND((0),6)</f>
        <v>0</v>
      </c>
      <c r="AD30">
        <f>ROUND((((0)-(0))+AE30),6)</f>
        <v>0</v>
      </c>
      <c r="AE30">
        <f>ROUND((0),6)</f>
        <v>0</v>
      </c>
      <c r="AF30">
        <f>ROUND((SUM(SmtRes!BT3:'SmtRes'!BT4)),6)</f>
        <v>16254</v>
      </c>
      <c r="AG30">
        <f t="shared" si="26"/>
        <v>0</v>
      </c>
      <c r="AH30">
        <f>(SUM(SmtRes!BU3:'SmtRes'!BU4))</f>
        <v>40</v>
      </c>
      <c r="AI30">
        <f>(0)</f>
        <v>0</v>
      </c>
      <c r="AJ30">
        <f t="shared" si="27"/>
        <v>0</v>
      </c>
      <c r="AK30">
        <v>16254</v>
      </c>
      <c r="AL30">
        <v>0</v>
      </c>
      <c r="AM30">
        <v>0</v>
      </c>
      <c r="AN30">
        <v>0</v>
      </c>
      <c r="AO30">
        <v>16254</v>
      </c>
      <c r="AP30">
        <v>0</v>
      </c>
      <c r="AQ30">
        <v>40</v>
      </c>
      <c r="AR30">
        <v>0</v>
      </c>
      <c r="AS30">
        <v>0</v>
      </c>
      <c r="AT30">
        <v>103</v>
      </c>
      <c r="AU30">
        <v>72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45</v>
      </c>
      <c r="BM30">
        <v>47001</v>
      </c>
      <c r="BN30">
        <v>0</v>
      </c>
      <c r="BO30" t="s">
        <v>3</v>
      </c>
      <c r="BP30">
        <v>0</v>
      </c>
      <c r="BQ30">
        <v>2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103</v>
      </c>
      <c r="CA30">
        <v>72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28"/>
        <v>214552.8</v>
      </c>
      <c r="CQ30">
        <f>SUMIF(SmtRes!AQ3:'SmtRes'!AQ4,"=1",SmtRes!AA3:'SmtRes'!AA4)</f>
        <v>0</v>
      </c>
      <c r="CR30">
        <f>SUMIF(SmtRes!AQ3:'SmtRes'!AQ4,"=1",SmtRes!AB3:'SmtRes'!AB4)</f>
        <v>0</v>
      </c>
      <c r="CS30">
        <f>SUMIF(SmtRes!AQ3:'SmtRes'!AQ4,"=1",SmtRes!AC3:'SmtRes'!AC4)</f>
        <v>0</v>
      </c>
      <c r="CT30">
        <f>SUMIF(SmtRes!AQ3:'SmtRes'!AQ4,"=1",SmtRes!AD3:'SmtRes'!AD4)</f>
        <v>406.35</v>
      </c>
      <c r="CU30">
        <f t="shared" si="29"/>
        <v>0</v>
      </c>
      <c r="CV30">
        <f>SUMIF(SmtRes!AQ3:'SmtRes'!AQ4,"=1",SmtRes!BU3:'SmtRes'!BU4)</f>
        <v>40</v>
      </c>
      <c r="CW30">
        <f>SUMIF(SmtRes!AQ3:'SmtRes'!AQ4,"=1",SmtRes!BV3:'SmtRes'!BV4)</f>
        <v>0</v>
      </c>
      <c r="CX30">
        <f t="shared" si="30"/>
        <v>0</v>
      </c>
      <c r="CY30">
        <f t="shared" si="31"/>
        <v>220989.38399999999</v>
      </c>
      <c r="CZ30">
        <f t="shared" si="32"/>
        <v>154478.016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44</v>
      </c>
      <c r="DW30" t="s">
        <v>44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64851070</v>
      </c>
      <c r="EF30">
        <v>2</v>
      </c>
      <c r="EG30" t="s">
        <v>27</v>
      </c>
      <c r="EH30">
        <v>41</v>
      </c>
      <c r="EI30" t="s">
        <v>46</v>
      </c>
      <c r="EJ30">
        <v>1</v>
      </c>
      <c r="EK30">
        <v>47001</v>
      </c>
      <c r="EL30" t="s">
        <v>46</v>
      </c>
      <c r="EM30" t="s">
        <v>47</v>
      </c>
      <c r="EO30" t="s">
        <v>3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40</v>
      </c>
      <c r="EX30">
        <v>0</v>
      </c>
      <c r="EY30">
        <v>0</v>
      </c>
      <c r="FQ30">
        <v>0</v>
      </c>
      <c r="FR30">
        <f t="shared" si="33"/>
        <v>0</v>
      </c>
      <c r="FS30">
        <v>0</v>
      </c>
      <c r="FX30">
        <v>103</v>
      </c>
      <c r="FY30">
        <v>72</v>
      </c>
      <c r="GA30" t="s">
        <v>3</v>
      </c>
      <c r="GD30">
        <v>1</v>
      </c>
      <c r="GF30">
        <v>-296647864</v>
      </c>
      <c r="GG30">
        <v>2</v>
      </c>
      <c r="GH30">
        <v>1</v>
      </c>
      <c r="GI30">
        <v>-2</v>
      </c>
      <c r="GJ30">
        <v>0</v>
      </c>
      <c r="GK30">
        <v>0</v>
      </c>
      <c r="GL30">
        <f t="shared" si="34"/>
        <v>0</v>
      </c>
      <c r="GM30">
        <f t="shared" si="35"/>
        <v>590020.19999999995</v>
      </c>
      <c r="GN30">
        <f t="shared" si="36"/>
        <v>590020.19999999995</v>
      </c>
      <c r="GO30">
        <f t="shared" si="37"/>
        <v>0</v>
      </c>
      <c r="GP30">
        <f t="shared" si="38"/>
        <v>0</v>
      </c>
      <c r="GR30">
        <v>0</v>
      </c>
      <c r="GS30">
        <v>0</v>
      </c>
      <c r="GT30">
        <v>0</v>
      </c>
      <c r="GU30" t="s">
        <v>3</v>
      </c>
      <c r="GV30">
        <f t="shared" si="39"/>
        <v>0</v>
      </c>
      <c r="GW30">
        <v>1</v>
      </c>
      <c r="GX30">
        <f t="shared" si="40"/>
        <v>0</v>
      </c>
      <c r="HA30">
        <v>0</v>
      </c>
      <c r="HB30">
        <v>0</v>
      </c>
      <c r="HC30">
        <f t="shared" si="41"/>
        <v>0</v>
      </c>
      <c r="HE30" t="s">
        <v>3</v>
      </c>
      <c r="HF30" t="s">
        <v>3</v>
      </c>
      <c r="HM30" t="s">
        <v>3</v>
      </c>
      <c r="HN30" t="s">
        <v>48</v>
      </c>
      <c r="HO30" t="s">
        <v>49</v>
      </c>
      <c r="HP30" t="s">
        <v>46</v>
      </c>
      <c r="HQ30" t="s">
        <v>46</v>
      </c>
      <c r="IK30">
        <v>0</v>
      </c>
    </row>
    <row r="31" spans="1:245" x14ac:dyDescent="0.2">
      <c r="A31">
        <v>18</v>
      </c>
      <c r="B31">
        <v>0</v>
      </c>
      <c r="C31">
        <v>4</v>
      </c>
      <c r="E31" t="s">
        <v>50</v>
      </c>
      <c r="F31" t="s">
        <v>51</v>
      </c>
      <c r="G31" t="s">
        <v>52</v>
      </c>
      <c r="H31" t="s">
        <v>53</v>
      </c>
      <c r="I31">
        <f>I30*J31</f>
        <v>198</v>
      </c>
      <c r="J31">
        <v>15</v>
      </c>
      <c r="K31">
        <v>15</v>
      </c>
      <c r="O31">
        <f t="shared" si="21"/>
        <v>229297.86</v>
      </c>
      <c r="P31">
        <f>ROUND(CQ31*I31,2)</f>
        <v>229297.86</v>
      </c>
      <c r="Q31">
        <f>ROUND(CR31*I31,2)</f>
        <v>0</v>
      </c>
      <c r="R31">
        <f>ROUND(CS31*I31,2)</f>
        <v>0</v>
      </c>
      <c r="S31">
        <f>ROUND(CT31*I31,2)</f>
        <v>0</v>
      </c>
      <c r="T31">
        <f t="shared" si="22"/>
        <v>0</v>
      </c>
      <c r="U31">
        <f>ROUND(CV31*I31,7)</f>
        <v>0</v>
      </c>
      <c r="V31">
        <f>ROUND(CW31*I31,7)</f>
        <v>0</v>
      </c>
      <c r="W31">
        <f t="shared" si="23"/>
        <v>0</v>
      </c>
      <c r="X31">
        <f t="shared" si="24"/>
        <v>0</v>
      </c>
      <c r="Y31">
        <f t="shared" si="24"/>
        <v>0</v>
      </c>
      <c r="AA31">
        <v>65174513</v>
      </c>
      <c r="AB31">
        <f t="shared" si="25"/>
        <v>1062.45</v>
      </c>
      <c r="AC31">
        <f>ROUND((ES31),6)</f>
        <v>1062.45</v>
      </c>
      <c r="AD31">
        <f>ROUND((((ET31)-(EU31))+AE31),6)</f>
        <v>0</v>
      </c>
      <c r="AE31">
        <f>ROUND((EU31),6)</f>
        <v>0</v>
      </c>
      <c r="AF31">
        <f>ROUND((EV31),6)</f>
        <v>0</v>
      </c>
      <c r="AG31">
        <f t="shared" si="26"/>
        <v>0</v>
      </c>
      <c r="AH31">
        <f>(EW31)</f>
        <v>0</v>
      </c>
      <c r="AI31">
        <f>(EX31)</f>
        <v>0</v>
      </c>
      <c r="AJ31">
        <f t="shared" si="27"/>
        <v>0</v>
      </c>
      <c r="AK31">
        <v>1062.45</v>
      </c>
      <c r="AL31">
        <v>1062.45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103</v>
      </c>
      <c r="AU31">
        <v>72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1.0900000000000001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1</v>
      </c>
      <c r="BJ31" t="s">
        <v>54</v>
      </c>
      <c r="BM31">
        <v>47001</v>
      </c>
      <c r="BN31">
        <v>0</v>
      </c>
      <c r="BO31" t="s">
        <v>51</v>
      </c>
      <c r="BP31">
        <v>1</v>
      </c>
      <c r="BQ31">
        <v>2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103</v>
      </c>
      <c r="CA31">
        <v>72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454</v>
      </c>
      <c r="CO31">
        <v>0</v>
      </c>
      <c r="CP31">
        <f t="shared" si="28"/>
        <v>229297.86</v>
      </c>
      <c r="CQ31">
        <f>ROUND(AL31*BC31,2)</f>
        <v>1158.07</v>
      </c>
      <c r="CR31">
        <f>ROUND(AM31*BB31,2)</f>
        <v>0</v>
      </c>
      <c r="CS31">
        <f>ROUND(AN31*BS31,2)</f>
        <v>0</v>
      </c>
      <c r="CT31">
        <f>ROUND(AO31*BA31,2)</f>
        <v>0</v>
      </c>
      <c r="CU31">
        <f t="shared" si="29"/>
        <v>0</v>
      </c>
      <c r="CV31">
        <f>AH31</f>
        <v>0</v>
      </c>
      <c r="CW31">
        <f>AI31</f>
        <v>0</v>
      </c>
      <c r="CX31">
        <f t="shared" si="30"/>
        <v>0</v>
      </c>
      <c r="CY31">
        <f t="shared" si="31"/>
        <v>0</v>
      </c>
      <c r="CZ31">
        <f t="shared" si="32"/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1007</v>
      </c>
      <c r="DV31" t="s">
        <v>53</v>
      </c>
      <c r="DW31" t="s">
        <v>53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64851070</v>
      </c>
      <c r="EF31">
        <v>2</v>
      </c>
      <c r="EG31" t="s">
        <v>27</v>
      </c>
      <c r="EH31">
        <v>41</v>
      </c>
      <c r="EI31" t="s">
        <v>46</v>
      </c>
      <c r="EJ31">
        <v>1</v>
      </c>
      <c r="EK31">
        <v>47001</v>
      </c>
      <c r="EL31" t="s">
        <v>46</v>
      </c>
      <c r="EM31" t="s">
        <v>47</v>
      </c>
      <c r="EO31" t="s">
        <v>55</v>
      </c>
      <c r="EQ31">
        <v>0</v>
      </c>
      <c r="ER31">
        <v>1062.45</v>
      </c>
      <c r="ES31">
        <v>1062.45</v>
      </c>
      <c r="ET31">
        <v>0</v>
      </c>
      <c r="EU31">
        <v>0</v>
      </c>
      <c r="EV31">
        <v>0</v>
      </c>
      <c r="EW31">
        <v>0</v>
      </c>
      <c r="EX31">
        <v>0</v>
      </c>
      <c r="FQ31">
        <v>0</v>
      </c>
      <c r="FR31">
        <f t="shared" si="33"/>
        <v>0</v>
      </c>
      <c r="FS31">
        <v>0</v>
      </c>
      <c r="FX31">
        <v>103</v>
      </c>
      <c r="FY31">
        <v>72</v>
      </c>
      <c r="GA31" t="s">
        <v>3</v>
      </c>
      <c r="GD31">
        <v>1</v>
      </c>
      <c r="GF31">
        <v>626620459</v>
      </c>
      <c r="GG31">
        <v>2</v>
      </c>
      <c r="GH31">
        <v>1</v>
      </c>
      <c r="GI31">
        <v>2</v>
      </c>
      <c r="GJ31">
        <v>0</v>
      </c>
      <c r="GK31">
        <v>0</v>
      </c>
      <c r="GL31">
        <f t="shared" si="34"/>
        <v>0</v>
      </c>
      <c r="GM31">
        <f t="shared" si="35"/>
        <v>229297.86</v>
      </c>
      <c r="GN31">
        <f t="shared" si="36"/>
        <v>229297.86</v>
      </c>
      <c r="GO31">
        <f t="shared" si="37"/>
        <v>0</v>
      </c>
      <c r="GP31">
        <f t="shared" si="38"/>
        <v>0</v>
      </c>
      <c r="GR31">
        <v>0</v>
      </c>
      <c r="GS31">
        <v>0</v>
      </c>
      <c r="GT31">
        <v>0</v>
      </c>
      <c r="GU31" t="s">
        <v>3</v>
      </c>
      <c r="GV31">
        <f t="shared" si="39"/>
        <v>0</v>
      </c>
      <c r="GW31">
        <v>1</v>
      </c>
      <c r="GX31">
        <f t="shared" si="40"/>
        <v>0</v>
      </c>
      <c r="HA31">
        <v>0</v>
      </c>
      <c r="HB31">
        <v>0</v>
      </c>
      <c r="HC31">
        <f t="shared" si="41"/>
        <v>0</v>
      </c>
      <c r="HE31" t="s">
        <v>3</v>
      </c>
      <c r="HF31" t="s">
        <v>3</v>
      </c>
      <c r="HM31" t="s">
        <v>3</v>
      </c>
      <c r="HN31" t="s">
        <v>48</v>
      </c>
      <c r="HO31" t="s">
        <v>49</v>
      </c>
      <c r="HP31" t="s">
        <v>46</v>
      </c>
      <c r="HQ31" t="s">
        <v>46</v>
      </c>
      <c r="IK31">
        <v>0</v>
      </c>
    </row>
    <row r="32" spans="1:245" x14ac:dyDescent="0.2">
      <c r="A32">
        <v>17</v>
      </c>
      <c r="B32">
        <v>0</v>
      </c>
      <c r="C32">
        <f>ROW(SmtRes!A10)</f>
        <v>10</v>
      </c>
      <c r="D32">
        <f>ROW(EtalonRes!A10)</f>
        <v>10</v>
      </c>
      <c r="E32" t="s">
        <v>56</v>
      </c>
      <c r="F32" t="s">
        <v>57</v>
      </c>
      <c r="G32" t="s">
        <v>58</v>
      </c>
      <c r="H32" t="s">
        <v>44</v>
      </c>
      <c r="I32">
        <f>ROUND(1320/100,7)</f>
        <v>13.2</v>
      </c>
      <c r="J32">
        <v>0</v>
      </c>
      <c r="K32">
        <f>ROUND(1320/100,7)</f>
        <v>13.2</v>
      </c>
      <c r="O32">
        <f t="shared" si="21"/>
        <v>67222.61</v>
      </c>
      <c r="P32">
        <f>SUMIF(SmtRes!AQ5:'SmtRes'!AQ10,"=1",SmtRes!DF5:'SmtRes'!DF10)</f>
        <v>6598.68</v>
      </c>
      <c r="Q32">
        <f>SUMIF(SmtRes!AQ5:'SmtRes'!AQ10,"=1",SmtRes!DG5:'SmtRes'!DG10)</f>
        <v>22017.31</v>
      </c>
      <c r="R32">
        <f>SUMIF(SmtRes!AQ5:'SmtRes'!AQ10,"=1",SmtRes!DH5:'SmtRes'!DH10)</f>
        <v>8417.84</v>
      </c>
      <c r="S32">
        <f>SUMIF(SmtRes!AQ5:'SmtRes'!AQ10,"=1",SmtRes!DI5:'SmtRes'!DI10)</f>
        <v>30188.78</v>
      </c>
      <c r="T32">
        <f t="shared" si="22"/>
        <v>0</v>
      </c>
      <c r="U32">
        <f>SUMIF(SmtRes!AQ5:'SmtRes'!AQ10,"=1",SmtRes!CV5:'SmtRes'!CV10)</f>
        <v>74.843999999999994</v>
      </c>
      <c r="V32">
        <f>SUMIF(SmtRes!AQ5:'SmtRes'!AQ10,"=1",SmtRes!CW5:'SmtRes'!CW10)</f>
        <v>17.16</v>
      </c>
      <c r="W32">
        <f t="shared" si="23"/>
        <v>0</v>
      </c>
      <c r="X32">
        <f t="shared" si="24"/>
        <v>39764.82</v>
      </c>
      <c r="Y32">
        <f t="shared" si="24"/>
        <v>27796.77</v>
      </c>
      <c r="AA32">
        <v>65174513</v>
      </c>
      <c r="AB32">
        <f t="shared" si="25"/>
        <v>4000.2107999999998</v>
      </c>
      <c r="AC32">
        <f>ROUND((SUM(SmtRes!BQ5:'SmtRes'!BQ10)),6)</f>
        <v>357.1</v>
      </c>
      <c r="AD32">
        <f>ROUND((((SUM(SmtRes!BR5:'SmtRes'!BR10))-(SUM(SmtRes!BS5:'SmtRes'!BS10)))+AE32),6)</f>
        <v>1356.0820000000001</v>
      </c>
      <c r="AE32">
        <f>ROUND((SUM(SmtRes!BS5:'SmtRes'!BS10)),6)</f>
        <v>637.71500000000003</v>
      </c>
      <c r="AF32">
        <f>ROUND((SUM(SmtRes!BT5:'SmtRes'!BT10)),6)</f>
        <v>2287.0288</v>
      </c>
      <c r="AG32">
        <f t="shared" si="26"/>
        <v>0</v>
      </c>
      <c r="AH32">
        <f>(SUM(SmtRes!BU5:'SmtRes'!BU10))</f>
        <v>5.67</v>
      </c>
      <c r="AI32">
        <f>(SUM(SmtRes!BV5:'SmtRes'!BV10))</f>
        <v>1.3</v>
      </c>
      <c r="AJ32">
        <f t="shared" si="27"/>
        <v>0</v>
      </c>
      <c r="AK32">
        <v>4637.9258</v>
      </c>
      <c r="AL32">
        <v>357.1</v>
      </c>
      <c r="AM32">
        <v>1356.0820000000001</v>
      </c>
      <c r="AN32">
        <v>637.71500000000003</v>
      </c>
      <c r="AO32">
        <v>2287.0288</v>
      </c>
      <c r="AP32">
        <v>0</v>
      </c>
      <c r="AQ32">
        <v>5.67</v>
      </c>
      <c r="AR32">
        <v>1.3</v>
      </c>
      <c r="AS32">
        <v>0</v>
      </c>
      <c r="AT32">
        <v>103</v>
      </c>
      <c r="AU32">
        <v>72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59</v>
      </c>
      <c r="BM32">
        <v>47001</v>
      </c>
      <c r="BN32">
        <v>0</v>
      </c>
      <c r="BO32" t="s">
        <v>3</v>
      </c>
      <c r="BP32">
        <v>0</v>
      </c>
      <c r="BQ32">
        <v>2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103</v>
      </c>
      <c r="CA32">
        <v>72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28"/>
        <v>67222.61</v>
      </c>
      <c r="CQ32">
        <f>SUMIF(SmtRes!AQ5:'SmtRes'!AQ10,"=1",SmtRes!AA5:'SmtRes'!AA10)</f>
        <v>49.99</v>
      </c>
      <c r="CR32">
        <f>SUMIF(SmtRes!AQ5:'SmtRes'!AQ10,"=1",SmtRes!AB5:'SmtRes'!AB10)</f>
        <v>1283.06</v>
      </c>
      <c r="CS32">
        <f>SUMIF(SmtRes!AQ5:'SmtRes'!AQ10,"=1",SmtRes!AC5:'SmtRes'!AC10)</f>
        <v>490.55</v>
      </c>
      <c r="CT32">
        <f>SUMIF(SmtRes!AQ5:'SmtRes'!AQ10,"=1",SmtRes!AD5:'SmtRes'!AD10)</f>
        <v>834.67</v>
      </c>
      <c r="CU32">
        <f t="shared" si="29"/>
        <v>0</v>
      </c>
      <c r="CV32">
        <f>SUMIF(SmtRes!AQ5:'SmtRes'!AQ10,"=1",SmtRes!BU5:'SmtRes'!BU10)</f>
        <v>5.67</v>
      </c>
      <c r="CW32">
        <f>SUMIF(SmtRes!AQ5:'SmtRes'!AQ10,"=1",SmtRes!BV5:'SmtRes'!BV10)</f>
        <v>1.3</v>
      </c>
      <c r="CX32">
        <f t="shared" si="30"/>
        <v>0</v>
      </c>
      <c r="CY32">
        <f t="shared" si="31"/>
        <v>39764.818599999991</v>
      </c>
      <c r="CZ32">
        <f t="shared" si="32"/>
        <v>27796.766399999997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44</v>
      </c>
      <c r="DW32" t="s">
        <v>44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64851070</v>
      </c>
      <c r="EF32">
        <v>2</v>
      </c>
      <c r="EG32" t="s">
        <v>27</v>
      </c>
      <c r="EH32">
        <v>41</v>
      </c>
      <c r="EI32" t="s">
        <v>46</v>
      </c>
      <c r="EJ32">
        <v>1</v>
      </c>
      <c r="EK32">
        <v>47001</v>
      </c>
      <c r="EL32" t="s">
        <v>46</v>
      </c>
      <c r="EM32" t="s">
        <v>47</v>
      </c>
      <c r="EO32" t="s">
        <v>3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5.67</v>
      </c>
      <c r="EX32">
        <v>1.3</v>
      </c>
      <c r="EY32">
        <v>0</v>
      </c>
      <c r="FQ32">
        <v>0</v>
      </c>
      <c r="FR32">
        <f t="shared" si="33"/>
        <v>0</v>
      </c>
      <c r="FS32">
        <v>0</v>
      </c>
      <c r="FX32">
        <v>103</v>
      </c>
      <c r="FY32">
        <v>72</v>
      </c>
      <c r="GA32" t="s">
        <v>3</v>
      </c>
      <c r="GD32">
        <v>1</v>
      </c>
      <c r="GF32">
        <v>1607973780</v>
      </c>
      <c r="GG32">
        <v>2</v>
      </c>
      <c r="GH32">
        <v>1</v>
      </c>
      <c r="GI32">
        <v>-2</v>
      </c>
      <c r="GJ32">
        <v>0</v>
      </c>
      <c r="GK32">
        <v>0</v>
      </c>
      <c r="GL32">
        <f t="shared" si="34"/>
        <v>0</v>
      </c>
      <c r="GM32">
        <f t="shared" si="35"/>
        <v>134784.20000000001</v>
      </c>
      <c r="GN32">
        <f t="shared" si="36"/>
        <v>134784.20000000001</v>
      </c>
      <c r="GO32">
        <f t="shared" si="37"/>
        <v>0</v>
      </c>
      <c r="GP32">
        <f t="shared" si="38"/>
        <v>0</v>
      </c>
      <c r="GR32">
        <v>0</v>
      </c>
      <c r="GS32">
        <v>0</v>
      </c>
      <c r="GT32">
        <v>0</v>
      </c>
      <c r="GU32" t="s">
        <v>3</v>
      </c>
      <c r="GV32">
        <f t="shared" si="39"/>
        <v>0</v>
      </c>
      <c r="GW32">
        <v>1</v>
      </c>
      <c r="GX32">
        <f t="shared" si="40"/>
        <v>0</v>
      </c>
      <c r="HA32">
        <v>0</v>
      </c>
      <c r="HB32">
        <v>0</v>
      </c>
      <c r="HC32">
        <f t="shared" si="41"/>
        <v>0</v>
      </c>
      <c r="HE32" t="s">
        <v>3</v>
      </c>
      <c r="HF32" t="s">
        <v>3</v>
      </c>
      <c r="HM32" t="s">
        <v>3</v>
      </c>
      <c r="HN32" t="s">
        <v>48</v>
      </c>
      <c r="HO32" t="s">
        <v>49</v>
      </c>
      <c r="HP32" t="s">
        <v>46</v>
      </c>
      <c r="HQ32" t="s">
        <v>46</v>
      </c>
      <c r="IK32">
        <v>0</v>
      </c>
    </row>
    <row r="33" spans="1:245" x14ac:dyDescent="0.2">
      <c r="A33">
        <v>18</v>
      </c>
      <c r="B33">
        <v>0</v>
      </c>
      <c r="C33">
        <v>10</v>
      </c>
      <c r="E33" t="s">
        <v>60</v>
      </c>
      <c r="F33" t="s">
        <v>61</v>
      </c>
      <c r="G33" t="s">
        <v>62</v>
      </c>
      <c r="H33" t="s">
        <v>63</v>
      </c>
      <c r="I33">
        <f>I32*J33</f>
        <v>26.4</v>
      </c>
      <c r="J33">
        <v>2</v>
      </c>
      <c r="K33">
        <v>2</v>
      </c>
      <c r="O33">
        <f t="shared" si="21"/>
        <v>8029.3</v>
      </c>
      <c r="P33">
        <f>ROUND(CQ33*I33,2)</f>
        <v>8029.3</v>
      </c>
      <c r="Q33">
        <f>ROUND(CR33*I33,2)</f>
        <v>0</v>
      </c>
      <c r="R33">
        <f>ROUND(CS33*I33,2)</f>
        <v>0</v>
      </c>
      <c r="S33">
        <f>ROUND(CT33*I33,2)</f>
        <v>0</v>
      </c>
      <c r="T33">
        <f t="shared" si="22"/>
        <v>0</v>
      </c>
      <c r="U33">
        <f>ROUND(CV33*I33,7)</f>
        <v>0</v>
      </c>
      <c r="V33">
        <f>ROUND(CW33*I33,7)</f>
        <v>0</v>
      </c>
      <c r="W33">
        <f t="shared" si="23"/>
        <v>0</v>
      </c>
      <c r="X33">
        <f t="shared" si="24"/>
        <v>0</v>
      </c>
      <c r="Y33">
        <f t="shared" si="24"/>
        <v>0</v>
      </c>
      <c r="AA33">
        <v>65174513</v>
      </c>
      <c r="AB33">
        <f t="shared" si="25"/>
        <v>271.55</v>
      </c>
      <c r="AC33">
        <f>ROUND((ES33),6)</f>
        <v>271.55</v>
      </c>
      <c r="AD33">
        <f>ROUND((((ET33)-(EU33))+AE33),6)</f>
        <v>0</v>
      </c>
      <c r="AE33">
        <f>ROUND((EU33),6)</f>
        <v>0</v>
      </c>
      <c r="AF33">
        <f>ROUND((EV33),6)</f>
        <v>0</v>
      </c>
      <c r="AG33">
        <f t="shared" si="26"/>
        <v>0</v>
      </c>
      <c r="AH33">
        <f>(EW33)</f>
        <v>0</v>
      </c>
      <c r="AI33">
        <f>(EX33)</f>
        <v>0</v>
      </c>
      <c r="AJ33">
        <f t="shared" si="27"/>
        <v>0</v>
      </c>
      <c r="AK33">
        <v>271.55</v>
      </c>
      <c r="AL33">
        <v>271.55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103</v>
      </c>
      <c r="AU33">
        <v>72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1.1200000000000001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1</v>
      </c>
      <c r="BJ33" t="s">
        <v>64</v>
      </c>
      <c r="BM33">
        <v>47001</v>
      </c>
      <c r="BN33">
        <v>0</v>
      </c>
      <c r="BO33" t="s">
        <v>61</v>
      </c>
      <c r="BP33">
        <v>1</v>
      </c>
      <c r="BQ33">
        <v>2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103</v>
      </c>
      <c r="CA33">
        <v>72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28"/>
        <v>8029.3</v>
      </c>
      <c r="CQ33">
        <f>ROUND(AL33*BC33,2)</f>
        <v>304.14</v>
      </c>
      <c r="CR33">
        <f>ROUND(AM33*BB33,2)</f>
        <v>0</v>
      </c>
      <c r="CS33">
        <f>ROUND(AN33*BS33,2)</f>
        <v>0</v>
      </c>
      <c r="CT33">
        <f>ROUND(AO33*BA33,2)</f>
        <v>0</v>
      </c>
      <c r="CU33">
        <f t="shared" si="29"/>
        <v>0</v>
      </c>
      <c r="CV33">
        <f>AH33</f>
        <v>0</v>
      </c>
      <c r="CW33">
        <f>AI33</f>
        <v>0</v>
      </c>
      <c r="CX33">
        <f t="shared" si="30"/>
        <v>0</v>
      </c>
      <c r="CY33">
        <f t="shared" si="31"/>
        <v>0</v>
      </c>
      <c r="CZ33">
        <f t="shared" si="32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1009</v>
      </c>
      <c r="DV33" t="s">
        <v>63</v>
      </c>
      <c r="DW33" t="s">
        <v>63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64851070</v>
      </c>
      <c r="EF33">
        <v>2</v>
      </c>
      <c r="EG33" t="s">
        <v>27</v>
      </c>
      <c r="EH33">
        <v>41</v>
      </c>
      <c r="EI33" t="s">
        <v>46</v>
      </c>
      <c r="EJ33">
        <v>1</v>
      </c>
      <c r="EK33">
        <v>47001</v>
      </c>
      <c r="EL33" t="s">
        <v>46</v>
      </c>
      <c r="EM33" t="s">
        <v>47</v>
      </c>
      <c r="EO33" t="s">
        <v>3</v>
      </c>
      <c r="EQ33">
        <v>0</v>
      </c>
      <c r="ER33">
        <v>271.55</v>
      </c>
      <c r="ES33">
        <v>271.55</v>
      </c>
      <c r="ET33">
        <v>0</v>
      </c>
      <c r="EU33">
        <v>0</v>
      </c>
      <c r="EV33">
        <v>0</v>
      </c>
      <c r="EW33">
        <v>0</v>
      </c>
      <c r="EX33">
        <v>0</v>
      </c>
      <c r="FQ33">
        <v>0</v>
      </c>
      <c r="FR33">
        <f t="shared" si="33"/>
        <v>0</v>
      </c>
      <c r="FS33">
        <v>0</v>
      </c>
      <c r="FX33">
        <v>103</v>
      </c>
      <c r="FY33">
        <v>72</v>
      </c>
      <c r="GA33" t="s">
        <v>3</v>
      </c>
      <c r="GD33">
        <v>1</v>
      </c>
      <c r="GF33">
        <v>-864935114</v>
      </c>
      <c r="GG33">
        <v>2</v>
      </c>
      <c r="GH33">
        <v>1</v>
      </c>
      <c r="GI33">
        <v>2</v>
      </c>
      <c r="GJ33">
        <v>0</v>
      </c>
      <c r="GK33">
        <v>0</v>
      </c>
      <c r="GL33">
        <f t="shared" si="34"/>
        <v>0</v>
      </c>
      <c r="GM33">
        <f t="shared" si="35"/>
        <v>8029.3</v>
      </c>
      <c r="GN33">
        <f t="shared" si="36"/>
        <v>8029.3</v>
      </c>
      <c r="GO33">
        <f t="shared" si="37"/>
        <v>0</v>
      </c>
      <c r="GP33">
        <f t="shared" si="38"/>
        <v>0</v>
      </c>
      <c r="GR33">
        <v>0</v>
      </c>
      <c r="GS33">
        <v>0</v>
      </c>
      <c r="GT33">
        <v>0</v>
      </c>
      <c r="GU33" t="s">
        <v>3</v>
      </c>
      <c r="GV33">
        <f t="shared" si="39"/>
        <v>0</v>
      </c>
      <c r="GW33">
        <v>1</v>
      </c>
      <c r="GX33">
        <f t="shared" si="40"/>
        <v>0</v>
      </c>
      <c r="HA33">
        <v>0</v>
      </c>
      <c r="HB33">
        <v>0</v>
      </c>
      <c r="HC33">
        <f t="shared" si="41"/>
        <v>0</v>
      </c>
      <c r="HE33" t="s">
        <v>3</v>
      </c>
      <c r="HF33" t="s">
        <v>3</v>
      </c>
      <c r="HM33" t="s">
        <v>3</v>
      </c>
      <c r="HN33" t="s">
        <v>48</v>
      </c>
      <c r="HO33" t="s">
        <v>49</v>
      </c>
      <c r="HP33" t="s">
        <v>46</v>
      </c>
      <c r="HQ33" t="s">
        <v>46</v>
      </c>
      <c r="IK33">
        <v>0</v>
      </c>
    </row>
    <row r="35" spans="1:245" x14ac:dyDescent="0.2">
      <c r="A35" s="2">
        <v>51</v>
      </c>
      <c r="B35" s="2">
        <f>B24</f>
        <v>0</v>
      </c>
      <c r="C35" s="2">
        <f>A24</f>
        <v>4</v>
      </c>
      <c r="D35" s="2">
        <f>ROW(A24)</f>
        <v>24</v>
      </c>
      <c r="E35" s="2"/>
      <c r="F35" s="2" t="str">
        <f>IF(F24&lt;&gt;"",F24,"")</f>
        <v>Новый раздел</v>
      </c>
      <c r="G35" s="2" t="str">
        <f>IF(G24&lt;&gt;"",G24,"")</f>
        <v>Землянные работы</v>
      </c>
      <c r="H35" s="2">
        <v>0</v>
      </c>
      <c r="I35" s="2"/>
      <c r="J35" s="2"/>
      <c r="K35" s="2"/>
      <c r="L35" s="2"/>
      <c r="M35" s="2"/>
      <c r="N35" s="2"/>
      <c r="O35" s="2">
        <f t="shared" ref="O35:T35" si="42">ROUND(AB35,2)</f>
        <v>1202816.8799999999</v>
      </c>
      <c r="P35" s="2">
        <f t="shared" si="42"/>
        <v>243925.84</v>
      </c>
      <c r="Q35" s="2">
        <f t="shared" si="42"/>
        <v>22017.31</v>
      </c>
      <c r="R35" s="2">
        <f t="shared" si="42"/>
        <v>8417.84</v>
      </c>
      <c r="S35" s="2">
        <f t="shared" si="42"/>
        <v>928455.89</v>
      </c>
      <c r="T35" s="2">
        <f t="shared" si="42"/>
        <v>0</v>
      </c>
      <c r="U35" s="2">
        <f>AH35</f>
        <v>2341.7592000000004</v>
      </c>
      <c r="V35" s="2">
        <f>AI35</f>
        <v>17.16</v>
      </c>
      <c r="W35" s="2">
        <f>ROUND(AJ35,2)</f>
        <v>0</v>
      </c>
      <c r="X35" s="2">
        <f>ROUND(AK35,2)</f>
        <v>869259.93</v>
      </c>
      <c r="Y35" s="2">
        <f>ROUND(AL35,2)</f>
        <v>455760.51</v>
      </c>
      <c r="Z35" s="2"/>
      <c r="AA35" s="2"/>
      <c r="AB35" s="2">
        <f>ROUND(SUMIF(AA28:AA33,"=65174513",O28:O33),2)</f>
        <v>1202816.8799999999</v>
      </c>
      <c r="AC35" s="2">
        <f>ROUND(SUMIF(AA28:AA33,"=65174513",P28:P33),2)</f>
        <v>243925.84</v>
      </c>
      <c r="AD35" s="2">
        <f>ROUND(SUMIF(AA28:AA33,"=65174513",Q28:Q33),2)</f>
        <v>22017.31</v>
      </c>
      <c r="AE35" s="2">
        <f>ROUND(SUMIF(AA28:AA33,"=65174513",R28:R33),2)</f>
        <v>8417.84</v>
      </c>
      <c r="AF35" s="2">
        <f>ROUND(SUMIF(AA28:AA33,"=65174513",S28:S33),2)</f>
        <v>928455.89</v>
      </c>
      <c r="AG35" s="2">
        <f>ROUND(SUMIF(AA28:AA33,"=65174513",T28:T33),2)</f>
        <v>0</v>
      </c>
      <c r="AH35" s="2">
        <f>SUMIF(AA28:AA33,"=65174513",U28:U33)</f>
        <v>2341.7592000000004</v>
      </c>
      <c r="AI35" s="2">
        <f>SUMIF(AA28:AA33,"=65174513",V28:V33)</f>
        <v>17.16</v>
      </c>
      <c r="AJ35" s="2">
        <f>ROUND(SUMIF(AA28:AA33,"=65174513",W28:W33),2)</f>
        <v>0</v>
      </c>
      <c r="AK35" s="2">
        <f>ROUND(SUMIF(AA28:AA33,"=65174513",X28:X33),2)</f>
        <v>869259.93</v>
      </c>
      <c r="AL35" s="2">
        <f>ROUND(SUMIF(AA28:AA33,"=65174513",Y28:Y33),2)</f>
        <v>455760.51</v>
      </c>
      <c r="AM35" s="2"/>
      <c r="AN35" s="2"/>
      <c r="AO35" s="2">
        <f t="shared" ref="AO35:BD35" si="43">ROUND(BX35,2)</f>
        <v>0</v>
      </c>
      <c r="AP35" s="2">
        <f t="shared" si="43"/>
        <v>0</v>
      </c>
      <c r="AQ35" s="2">
        <f t="shared" si="43"/>
        <v>0</v>
      </c>
      <c r="AR35" s="2">
        <f t="shared" si="43"/>
        <v>2527837.3199999998</v>
      </c>
      <c r="AS35" s="2">
        <f t="shared" si="43"/>
        <v>2527837.3199999998</v>
      </c>
      <c r="AT35" s="2">
        <f t="shared" si="43"/>
        <v>0</v>
      </c>
      <c r="AU35" s="2">
        <f t="shared" si="43"/>
        <v>0</v>
      </c>
      <c r="AV35" s="2">
        <f t="shared" si="43"/>
        <v>243925.84</v>
      </c>
      <c r="AW35" s="2">
        <f t="shared" si="43"/>
        <v>243925.84</v>
      </c>
      <c r="AX35" s="2">
        <f t="shared" si="43"/>
        <v>0</v>
      </c>
      <c r="AY35" s="2">
        <f t="shared" si="43"/>
        <v>243925.84</v>
      </c>
      <c r="AZ35" s="2">
        <f t="shared" si="43"/>
        <v>0</v>
      </c>
      <c r="BA35" s="2">
        <f t="shared" si="43"/>
        <v>0</v>
      </c>
      <c r="BB35" s="2">
        <f t="shared" si="43"/>
        <v>0</v>
      </c>
      <c r="BC35" s="2">
        <f t="shared" si="43"/>
        <v>0</v>
      </c>
      <c r="BD35" s="2">
        <f t="shared" si="43"/>
        <v>0</v>
      </c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>
        <f>ROUND(SUMIF(AA28:AA33,"=65174513",FQ28:FQ33),2)</f>
        <v>0</v>
      </c>
      <c r="BY35" s="2">
        <f>ROUND(SUMIF(AA28:AA33,"=65174513",FR28:FR33),2)</f>
        <v>0</v>
      </c>
      <c r="BZ35" s="2">
        <f>ROUND(SUMIF(AA28:AA33,"=65174513",GL28:GL33),2)</f>
        <v>0</v>
      </c>
      <c r="CA35" s="2">
        <f>ROUND(SUMIF(AA28:AA33,"=65174513",GM28:GM33),2)</f>
        <v>2527837.3199999998</v>
      </c>
      <c r="CB35" s="2">
        <f>ROUND(SUMIF(AA28:AA33,"=65174513",GN28:GN33),2)</f>
        <v>2527837.3199999998</v>
      </c>
      <c r="CC35" s="2">
        <f>ROUND(SUMIF(AA28:AA33,"=65174513",GO28:GO33),2)</f>
        <v>0</v>
      </c>
      <c r="CD35" s="2">
        <f>ROUND(SUMIF(AA28:AA33,"=65174513",GP28:GP33),2)</f>
        <v>0</v>
      </c>
      <c r="CE35" s="2">
        <f>AC35-BX35</f>
        <v>243925.84</v>
      </c>
      <c r="CF35" s="2">
        <f>AC35-BY35</f>
        <v>243925.84</v>
      </c>
      <c r="CG35" s="2">
        <f>BX35-BZ35</f>
        <v>0</v>
      </c>
      <c r="CH35" s="2">
        <f>AC35-BX35-BY35+BZ35</f>
        <v>243925.84</v>
      </c>
      <c r="CI35" s="2">
        <f>BY35-BZ35</f>
        <v>0</v>
      </c>
      <c r="CJ35" s="2">
        <f>ROUND(SUMIF(AA28:AA33,"=65174513",GX28:GX33),2)</f>
        <v>0</v>
      </c>
      <c r="CK35" s="2">
        <f>ROUND(SUMIF(AA28:AA33,"=65174513",GY28:GY33),2)</f>
        <v>0</v>
      </c>
      <c r="CL35" s="2">
        <f>ROUND(SUMIF(AA28:AA33,"=65174513",GZ28:GZ33),2)</f>
        <v>0</v>
      </c>
      <c r="CM35" s="2">
        <f>ROUND(SUMIF(AA28:AA33,"=65174513",HD28:HD33),2)</f>
        <v>0</v>
      </c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>
        <v>0</v>
      </c>
    </row>
    <row r="37" spans="1:245" x14ac:dyDescent="0.2">
      <c r="A37" s="4">
        <v>50</v>
      </c>
      <c r="B37" s="4">
        <v>0</v>
      </c>
      <c r="C37" s="4">
        <v>0</v>
      </c>
      <c r="D37" s="4">
        <v>1</v>
      </c>
      <c r="E37" s="4">
        <v>201</v>
      </c>
      <c r="F37" s="4">
        <f>ROUND(Source!O35,O37)</f>
        <v>1202816.8799999999</v>
      </c>
      <c r="G37" s="4" t="s">
        <v>65</v>
      </c>
      <c r="H37" s="4" t="s">
        <v>66</v>
      </c>
      <c r="I37" s="4"/>
      <c r="J37" s="4"/>
      <c r="K37" s="4">
        <v>201</v>
      </c>
      <c r="L37" s="4">
        <v>1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1202816.8800000001</v>
      </c>
      <c r="X37" s="4">
        <v>1</v>
      </c>
      <c r="Y37" s="4">
        <v>1202816.8800000001</v>
      </c>
      <c r="Z37" s="4"/>
      <c r="AA37" s="4"/>
      <c r="AB37" s="4"/>
    </row>
    <row r="38" spans="1:245" x14ac:dyDescent="0.2">
      <c r="A38" s="4">
        <v>50</v>
      </c>
      <c r="B38" s="4">
        <v>0</v>
      </c>
      <c r="C38" s="4">
        <v>0</v>
      </c>
      <c r="D38" s="4">
        <v>1</v>
      </c>
      <c r="E38" s="4">
        <v>202</v>
      </c>
      <c r="F38" s="4">
        <f>ROUND(Source!P35,O38)</f>
        <v>243925.84</v>
      </c>
      <c r="G38" s="4" t="s">
        <v>67</v>
      </c>
      <c r="H38" s="4" t="s">
        <v>68</v>
      </c>
      <c r="I38" s="4"/>
      <c r="J38" s="4"/>
      <c r="K38" s="4">
        <v>202</v>
      </c>
      <c r="L38" s="4">
        <v>2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243925.84</v>
      </c>
      <c r="X38" s="4">
        <v>1</v>
      </c>
      <c r="Y38" s="4">
        <v>243925.84</v>
      </c>
      <c r="Z38" s="4"/>
      <c r="AA38" s="4"/>
      <c r="AB38" s="4"/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222</v>
      </c>
      <c r="F39" s="4">
        <f>ROUND(Source!AO35,O39)</f>
        <v>0</v>
      </c>
      <c r="G39" s="4" t="s">
        <v>69</v>
      </c>
      <c r="H39" s="4" t="s">
        <v>70</v>
      </c>
      <c r="I39" s="4"/>
      <c r="J39" s="4"/>
      <c r="K39" s="4">
        <v>222</v>
      </c>
      <c r="L39" s="4">
        <v>3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225</v>
      </c>
      <c r="F40" s="4">
        <f>ROUND(Source!AV35,O40)</f>
        <v>243925.84</v>
      </c>
      <c r="G40" s="4" t="s">
        <v>71</v>
      </c>
      <c r="H40" s="4" t="s">
        <v>72</v>
      </c>
      <c r="I40" s="4"/>
      <c r="J40" s="4"/>
      <c r="K40" s="4">
        <v>225</v>
      </c>
      <c r="L40" s="4">
        <v>4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243925.84</v>
      </c>
      <c r="X40" s="4">
        <v>1</v>
      </c>
      <c r="Y40" s="4">
        <v>243925.84</v>
      </c>
      <c r="Z40" s="4"/>
      <c r="AA40" s="4"/>
      <c r="AB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226</v>
      </c>
      <c r="F41" s="4">
        <f>ROUND(Source!AW35,O41)</f>
        <v>243925.84</v>
      </c>
      <c r="G41" s="4" t="s">
        <v>73</v>
      </c>
      <c r="H41" s="4" t="s">
        <v>74</v>
      </c>
      <c r="I41" s="4"/>
      <c r="J41" s="4"/>
      <c r="K41" s="4">
        <v>226</v>
      </c>
      <c r="L41" s="4">
        <v>5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243925.84</v>
      </c>
      <c r="X41" s="4">
        <v>1</v>
      </c>
      <c r="Y41" s="4">
        <v>243925.84</v>
      </c>
      <c r="Z41" s="4"/>
      <c r="AA41" s="4"/>
      <c r="AB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227</v>
      </c>
      <c r="F42" s="4">
        <f>ROUND(Source!AX35,O42)</f>
        <v>0</v>
      </c>
      <c r="G42" s="4" t="s">
        <v>75</v>
      </c>
      <c r="H42" s="4" t="s">
        <v>76</v>
      </c>
      <c r="I42" s="4"/>
      <c r="J42" s="4"/>
      <c r="K42" s="4">
        <v>227</v>
      </c>
      <c r="L42" s="4">
        <v>6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228</v>
      </c>
      <c r="F43" s="4">
        <f>ROUND(Source!AY35,O43)</f>
        <v>243925.84</v>
      </c>
      <c r="G43" s="4" t="s">
        <v>77</v>
      </c>
      <c r="H43" s="4" t="s">
        <v>78</v>
      </c>
      <c r="I43" s="4"/>
      <c r="J43" s="4"/>
      <c r="K43" s="4">
        <v>228</v>
      </c>
      <c r="L43" s="4">
        <v>7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243925.84</v>
      </c>
      <c r="X43" s="4">
        <v>1</v>
      </c>
      <c r="Y43" s="4">
        <v>243925.84</v>
      </c>
      <c r="Z43" s="4"/>
      <c r="AA43" s="4"/>
      <c r="AB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216</v>
      </c>
      <c r="F44" s="4">
        <f>ROUND(Source!AP35,O44)</f>
        <v>0</v>
      </c>
      <c r="G44" s="4" t="s">
        <v>79</v>
      </c>
      <c r="H44" s="4" t="s">
        <v>80</v>
      </c>
      <c r="I44" s="4"/>
      <c r="J44" s="4"/>
      <c r="K44" s="4">
        <v>216</v>
      </c>
      <c r="L44" s="4">
        <v>8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223</v>
      </c>
      <c r="F45" s="4">
        <f>ROUND(Source!AQ35,O45)</f>
        <v>0</v>
      </c>
      <c r="G45" s="4" t="s">
        <v>81</v>
      </c>
      <c r="H45" s="4" t="s">
        <v>82</v>
      </c>
      <c r="I45" s="4"/>
      <c r="J45" s="4"/>
      <c r="K45" s="4">
        <v>223</v>
      </c>
      <c r="L45" s="4">
        <v>9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229</v>
      </c>
      <c r="F46" s="4">
        <f>ROUND(Source!AZ35,O46)</f>
        <v>0</v>
      </c>
      <c r="G46" s="4" t="s">
        <v>83</v>
      </c>
      <c r="H46" s="4" t="s">
        <v>84</v>
      </c>
      <c r="I46" s="4"/>
      <c r="J46" s="4"/>
      <c r="K46" s="4">
        <v>229</v>
      </c>
      <c r="L46" s="4">
        <v>10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203</v>
      </c>
      <c r="F47" s="4">
        <f>ROUND(Source!Q35,O47)</f>
        <v>22017.31</v>
      </c>
      <c r="G47" s="4" t="s">
        <v>85</v>
      </c>
      <c r="H47" s="4" t="s">
        <v>86</v>
      </c>
      <c r="I47" s="4"/>
      <c r="J47" s="4"/>
      <c r="K47" s="4">
        <v>203</v>
      </c>
      <c r="L47" s="4">
        <v>11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22017.31</v>
      </c>
      <c r="X47" s="4">
        <v>1</v>
      </c>
      <c r="Y47" s="4">
        <v>22017.31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231</v>
      </c>
      <c r="F48" s="4">
        <f>ROUND(Source!BB35,O48)</f>
        <v>0</v>
      </c>
      <c r="G48" s="4" t="s">
        <v>87</v>
      </c>
      <c r="H48" s="4" t="s">
        <v>88</v>
      </c>
      <c r="I48" s="4"/>
      <c r="J48" s="4"/>
      <c r="K48" s="4">
        <v>231</v>
      </c>
      <c r="L48" s="4">
        <v>12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204</v>
      </c>
      <c r="F49" s="4">
        <f>ROUND(Source!R35,O49)</f>
        <v>8417.84</v>
      </c>
      <c r="G49" s="4" t="s">
        <v>89</v>
      </c>
      <c r="H49" s="4" t="s">
        <v>90</v>
      </c>
      <c r="I49" s="4"/>
      <c r="J49" s="4"/>
      <c r="K49" s="4">
        <v>204</v>
      </c>
      <c r="L49" s="4">
        <v>13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8417.84</v>
      </c>
      <c r="X49" s="4">
        <v>1</v>
      </c>
      <c r="Y49" s="4">
        <v>8417.84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205</v>
      </c>
      <c r="F50" s="4">
        <f>ROUND(Source!S35,O50)</f>
        <v>928455.89</v>
      </c>
      <c r="G50" s="4" t="s">
        <v>91</v>
      </c>
      <c r="H50" s="4" t="s">
        <v>92</v>
      </c>
      <c r="I50" s="4"/>
      <c r="J50" s="4"/>
      <c r="K50" s="4">
        <v>205</v>
      </c>
      <c r="L50" s="4">
        <v>14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928455.89000000013</v>
      </c>
      <c r="X50" s="4">
        <v>1</v>
      </c>
      <c r="Y50" s="4">
        <v>928455.89000000013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232</v>
      </c>
      <c r="F51" s="4">
        <f>ROUND(Source!BC35,O51)</f>
        <v>0</v>
      </c>
      <c r="G51" s="4" t="s">
        <v>93</v>
      </c>
      <c r="H51" s="4" t="s">
        <v>94</v>
      </c>
      <c r="I51" s="4"/>
      <c r="J51" s="4"/>
      <c r="K51" s="4">
        <v>232</v>
      </c>
      <c r="L51" s="4">
        <v>15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214</v>
      </c>
      <c r="F52" s="4">
        <f>ROUND(Source!AS35,O52)</f>
        <v>2527837.3199999998</v>
      </c>
      <c r="G52" s="4" t="s">
        <v>95</v>
      </c>
      <c r="H52" s="4" t="s">
        <v>96</v>
      </c>
      <c r="I52" s="4"/>
      <c r="J52" s="4"/>
      <c r="K52" s="4">
        <v>214</v>
      </c>
      <c r="L52" s="4">
        <v>16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2527837.3199999998</v>
      </c>
      <c r="X52" s="4">
        <v>1</v>
      </c>
      <c r="Y52" s="4">
        <v>2527837.3199999998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215</v>
      </c>
      <c r="F53" s="4">
        <f>ROUND(Source!AT35,O53)</f>
        <v>0</v>
      </c>
      <c r="G53" s="4" t="s">
        <v>97</v>
      </c>
      <c r="H53" s="4" t="s">
        <v>98</v>
      </c>
      <c r="I53" s="4"/>
      <c r="J53" s="4"/>
      <c r="K53" s="4">
        <v>215</v>
      </c>
      <c r="L53" s="4">
        <v>17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217</v>
      </c>
      <c r="F54" s="4">
        <f>ROUND(Source!AU35,O54)</f>
        <v>0</v>
      </c>
      <c r="G54" s="4" t="s">
        <v>99</v>
      </c>
      <c r="H54" s="4" t="s">
        <v>100</v>
      </c>
      <c r="I54" s="4"/>
      <c r="J54" s="4"/>
      <c r="K54" s="4">
        <v>217</v>
      </c>
      <c r="L54" s="4">
        <v>18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230</v>
      </c>
      <c r="F55" s="4">
        <f>ROUND(Source!BA35,O55)</f>
        <v>0</v>
      </c>
      <c r="G55" s="4" t="s">
        <v>101</v>
      </c>
      <c r="H55" s="4" t="s">
        <v>102</v>
      </c>
      <c r="I55" s="4"/>
      <c r="J55" s="4"/>
      <c r="K55" s="4">
        <v>230</v>
      </c>
      <c r="L55" s="4">
        <v>19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206</v>
      </c>
      <c r="F56" s="4">
        <f>ROUND(Source!T35,O56)</f>
        <v>0</v>
      </c>
      <c r="G56" s="4" t="s">
        <v>103</v>
      </c>
      <c r="H56" s="4" t="s">
        <v>104</v>
      </c>
      <c r="I56" s="4"/>
      <c r="J56" s="4"/>
      <c r="K56" s="4">
        <v>206</v>
      </c>
      <c r="L56" s="4">
        <v>20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207</v>
      </c>
      <c r="F57" s="4">
        <f>ROUND(Source!U35,O57)</f>
        <v>2341.7592</v>
      </c>
      <c r="G57" s="4" t="s">
        <v>105</v>
      </c>
      <c r="H57" s="4" t="s">
        <v>106</v>
      </c>
      <c r="I57" s="4"/>
      <c r="J57" s="4"/>
      <c r="K57" s="4">
        <v>207</v>
      </c>
      <c r="L57" s="4">
        <v>21</v>
      </c>
      <c r="M57" s="4">
        <v>3</v>
      </c>
      <c r="N57" s="4" t="s">
        <v>3</v>
      </c>
      <c r="O57" s="4">
        <v>7</v>
      </c>
      <c r="P57" s="4"/>
      <c r="Q57" s="4"/>
      <c r="R57" s="4"/>
      <c r="S57" s="4"/>
      <c r="T57" s="4"/>
      <c r="U57" s="4"/>
      <c r="V57" s="4"/>
      <c r="W57" s="4">
        <v>2341.7592</v>
      </c>
      <c r="X57" s="4">
        <v>1</v>
      </c>
      <c r="Y57" s="4">
        <v>2341.7592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208</v>
      </c>
      <c r="F58" s="4">
        <f>ROUND(Source!V35,O58)</f>
        <v>17.16</v>
      </c>
      <c r="G58" s="4" t="s">
        <v>107</v>
      </c>
      <c r="H58" s="4" t="s">
        <v>108</v>
      </c>
      <c r="I58" s="4"/>
      <c r="J58" s="4"/>
      <c r="K58" s="4">
        <v>208</v>
      </c>
      <c r="L58" s="4">
        <v>22</v>
      </c>
      <c r="M58" s="4">
        <v>3</v>
      </c>
      <c r="N58" s="4" t="s">
        <v>3</v>
      </c>
      <c r="O58" s="4">
        <v>7</v>
      </c>
      <c r="P58" s="4"/>
      <c r="Q58" s="4"/>
      <c r="R58" s="4"/>
      <c r="S58" s="4"/>
      <c r="T58" s="4"/>
      <c r="U58" s="4"/>
      <c r="V58" s="4"/>
      <c r="W58" s="4">
        <v>17.16</v>
      </c>
      <c r="X58" s="4">
        <v>1</v>
      </c>
      <c r="Y58" s="4">
        <v>17.16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209</v>
      </c>
      <c r="F59" s="4">
        <f>ROUND(Source!W35,O59)</f>
        <v>0</v>
      </c>
      <c r="G59" s="4" t="s">
        <v>109</v>
      </c>
      <c r="H59" s="4" t="s">
        <v>110</v>
      </c>
      <c r="I59" s="4"/>
      <c r="J59" s="4"/>
      <c r="K59" s="4">
        <v>209</v>
      </c>
      <c r="L59" s="4">
        <v>23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233</v>
      </c>
      <c r="F60" s="4">
        <f>ROUND(Source!BD35,O60)</f>
        <v>0</v>
      </c>
      <c r="G60" s="4" t="s">
        <v>111</v>
      </c>
      <c r="H60" s="4" t="s">
        <v>112</v>
      </c>
      <c r="I60" s="4"/>
      <c r="J60" s="4"/>
      <c r="K60" s="4">
        <v>233</v>
      </c>
      <c r="L60" s="4">
        <v>24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210</v>
      </c>
      <c r="F61" s="4">
        <f>ROUND(Source!X35,O61)</f>
        <v>869259.93</v>
      </c>
      <c r="G61" s="4" t="s">
        <v>113</v>
      </c>
      <c r="H61" s="4" t="s">
        <v>114</v>
      </c>
      <c r="I61" s="4"/>
      <c r="J61" s="4"/>
      <c r="K61" s="4">
        <v>210</v>
      </c>
      <c r="L61" s="4">
        <v>25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869259.93</v>
      </c>
      <c r="X61" s="4">
        <v>1</v>
      </c>
      <c r="Y61" s="4">
        <v>869259.93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211</v>
      </c>
      <c r="F62" s="4">
        <f>ROUND(Source!Y35,O62)</f>
        <v>455760.51</v>
      </c>
      <c r="G62" s="4" t="s">
        <v>115</v>
      </c>
      <c r="H62" s="4" t="s">
        <v>116</v>
      </c>
      <c r="I62" s="4"/>
      <c r="J62" s="4"/>
      <c r="K62" s="4">
        <v>211</v>
      </c>
      <c r="L62" s="4">
        <v>26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455760.51</v>
      </c>
      <c r="X62" s="4">
        <v>1</v>
      </c>
      <c r="Y62" s="4">
        <v>455760.51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224</v>
      </c>
      <c r="F63" s="4">
        <f>ROUND(Source!AR35,O63)</f>
        <v>2527837.3199999998</v>
      </c>
      <c r="G63" s="4" t="s">
        <v>117</v>
      </c>
      <c r="H63" s="4" t="s">
        <v>118</v>
      </c>
      <c r="I63" s="4"/>
      <c r="J63" s="4"/>
      <c r="K63" s="4">
        <v>224</v>
      </c>
      <c r="L63" s="4">
        <v>27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2527837.3200000003</v>
      </c>
      <c r="X63" s="4">
        <v>1</v>
      </c>
      <c r="Y63" s="4">
        <v>2527837.3200000003</v>
      </c>
      <c r="Z63" s="4"/>
      <c r="AA63" s="4"/>
      <c r="AB63" s="4"/>
    </row>
    <row r="65" spans="1:245" x14ac:dyDescent="0.2">
      <c r="A65" s="1">
        <v>4</v>
      </c>
      <c r="B65" s="1">
        <v>0</v>
      </c>
      <c r="C65" s="1"/>
      <c r="D65" s="1">
        <f>ROW(A72)</f>
        <v>72</v>
      </c>
      <c r="E65" s="1"/>
      <c r="F65" s="1" t="s">
        <v>18</v>
      </c>
      <c r="G65" s="1" t="s">
        <v>119</v>
      </c>
      <c r="H65" s="1" t="s">
        <v>3</v>
      </c>
      <c r="I65" s="1">
        <v>0</v>
      </c>
      <c r="J65" s="1"/>
      <c r="K65" s="1">
        <v>0</v>
      </c>
      <c r="L65" s="1"/>
      <c r="M65" s="1" t="s">
        <v>3</v>
      </c>
      <c r="N65" s="1"/>
      <c r="O65" s="1"/>
      <c r="P65" s="1"/>
      <c r="Q65" s="1"/>
      <c r="R65" s="1"/>
      <c r="S65" s="1">
        <v>0</v>
      </c>
      <c r="T65" s="1"/>
      <c r="U65" s="1" t="s">
        <v>3</v>
      </c>
      <c r="V65" s="1">
        <v>0</v>
      </c>
      <c r="W65" s="1"/>
      <c r="X65" s="1"/>
      <c r="Y65" s="1"/>
      <c r="Z65" s="1"/>
      <c r="AA65" s="1"/>
      <c r="AB65" s="1" t="s">
        <v>3</v>
      </c>
      <c r="AC65" s="1" t="s">
        <v>3</v>
      </c>
      <c r="AD65" s="1" t="s">
        <v>3</v>
      </c>
      <c r="AE65" s="1" t="s">
        <v>3</v>
      </c>
      <c r="AF65" s="1" t="s">
        <v>3</v>
      </c>
      <c r="AG65" s="1" t="s">
        <v>3</v>
      </c>
      <c r="AH65" s="1"/>
      <c r="AI65" s="1"/>
      <c r="AJ65" s="1"/>
      <c r="AK65" s="1"/>
      <c r="AL65" s="1"/>
      <c r="AM65" s="1"/>
      <c r="AN65" s="1"/>
      <c r="AO65" s="1"/>
      <c r="AP65" s="1" t="s">
        <v>3</v>
      </c>
      <c r="AQ65" s="1" t="s">
        <v>3</v>
      </c>
      <c r="AR65" s="1" t="s">
        <v>3</v>
      </c>
      <c r="AS65" s="1"/>
      <c r="AT65" s="1"/>
      <c r="AU65" s="1"/>
      <c r="AV65" s="1"/>
      <c r="AW65" s="1"/>
      <c r="AX65" s="1"/>
      <c r="AY65" s="1"/>
      <c r="AZ65" s="1" t="s">
        <v>3</v>
      </c>
      <c r="BA65" s="1"/>
      <c r="BB65" s="1" t="s">
        <v>3</v>
      </c>
      <c r="BC65" s="1" t="s">
        <v>3</v>
      </c>
      <c r="BD65" s="1" t="s">
        <v>3</v>
      </c>
      <c r="BE65" s="1" t="s">
        <v>3</v>
      </c>
      <c r="BF65" s="1" t="s">
        <v>3</v>
      </c>
      <c r="BG65" s="1" t="s">
        <v>3</v>
      </c>
      <c r="BH65" s="1" t="s">
        <v>3</v>
      </c>
      <c r="BI65" s="1" t="s">
        <v>3</v>
      </c>
      <c r="BJ65" s="1" t="s">
        <v>3</v>
      </c>
      <c r="BK65" s="1" t="s">
        <v>3</v>
      </c>
      <c r="BL65" s="1" t="s">
        <v>3</v>
      </c>
      <c r="BM65" s="1" t="s">
        <v>3</v>
      </c>
      <c r="BN65" s="1" t="s">
        <v>3</v>
      </c>
      <c r="BO65" s="1" t="s">
        <v>3</v>
      </c>
      <c r="BP65" s="1" t="s">
        <v>3</v>
      </c>
      <c r="BQ65" s="1"/>
      <c r="BR65" s="1"/>
      <c r="BS65" s="1"/>
      <c r="BT65" s="1"/>
      <c r="BU65" s="1"/>
      <c r="BV65" s="1"/>
      <c r="BW65" s="1"/>
      <c r="BX65" s="1">
        <v>0</v>
      </c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>
        <v>0</v>
      </c>
    </row>
    <row r="67" spans="1:245" x14ac:dyDescent="0.2">
      <c r="A67" s="2">
        <v>52</v>
      </c>
      <c r="B67" s="2">
        <f t="shared" ref="B67:G67" si="44">B72</f>
        <v>0</v>
      </c>
      <c r="C67" s="2">
        <f t="shared" si="44"/>
        <v>4</v>
      </c>
      <c r="D67" s="2">
        <f t="shared" si="44"/>
        <v>65</v>
      </c>
      <c r="E67" s="2">
        <f t="shared" si="44"/>
        <v>0</v>
      </c>
      <c r="F67" s="2" t="str">
        <f t="shared" si="44"/>
        <v>Новый раздел</v>
      </c>
      <c r="G67" s="2" t="str">
        <f t="shared" si="44"/>
        <v>Демонтажные работы</v>
      </c>
      <c r="H67" s="2"/>
      <c r="I67" s="2"/>
      <c r="J67" s="2"/>
      <c r="K67" s="2"/>
      <c r="L67" s="2"/>
      <c r="M67" s="2"/>
      <c r="N67" s="2"/>
      <c r="O67" s="2">
        <f t="shared" ref="O67:AT67" si="45">O72</f>
        <v>110900.27</v>
      </c>
      <c r="P67" s="2">
        <f t="shared" si="45"/>
        <v>0</v>
      </c>
      <c r="Q67" s="2">
        <f t="shared" si="45"/>
        <v>22955.29</v>
      </c>
      <c r="R67" s="2">
        <f t="shared" si="45"/>
        <v>12037.92</v>
      </c>
      <c r="S67" s="2">
        <f t="shared" si="45"/>
        <v>75907.06</v>
      </c>
      <c r="T67" s="2">
        <f t="shared" si="45"/>
        <v>0</v>
      </c>
      <c r="U67" s="2">
        <f t="shared" si="45"/>
        <v>158.28479999999999</v>
      </c>
      <c r="V67" s="2">
        <f t="shared" si="45"/>
        <v>20.944800000000001</v>
      </c>
      <c r="W67" s="2">
        <f t="shared" si="45"/>
        <v>0</v>
      </c>
      <c r="X67" s="2">
        <f t="shared" si="45"/>
        <v>85306.63</v>
      </c>
      <c r="Y67" s="2">
        <f t="shared" si="45"/>
        <v>44851.94</v>
      </c>
      <c r="Z67" s="2">
        <f t="shared" si="45"/>
        <v>0</v>
      </c>
      <c r="AA67" s="2">
        <f t="shared" si="45"/>
        <v>0</v>
      </c>
      <c r="AB67" s="2">
        <f t="shared" si="45"/>
        <v>110900.27</v>
      </c>
      <c r="AC67" s="2">
        <f t="shared" si="45"/>
        <v>0</v>
      </c>
      <c r="AD67" s="2">
        <f t="shared" si="45"/>
        <v>22955.29</v>
      </c>
      <c r="AE67" s="2">
        <f t="shared" si="45"/>
        <v>12037.92</v>
      </c>
      <c r="AF67" s="2">
        <f t="shared" si="45"/>
        <v>75907.06</v>
      </c>
      <c r="AG67" s="2">
        <f t="shared" si="45"/>
        <v>0</v>
      </c>
      <c r="AH67" s="2">
        <f t="shared" si="45"/>
        <v>158.28479999999999</v>
      </c>
      <c r="AI67" s="2">
        <f t="shared" si="45"/>
        <v>20.944800000000001</v>
      </c>
      <c r="AJ67" s="2">
        <f t="shared" si="45"/>
        <v>0</v>
      </c>
      <c r="AK67" s="2">
        <f t="shared" si="45"/>
        <v>85306.63</v>
      </c>
      <c r="AL67" s="2">
        <f t="shared" si="45"/>
        <v>44851.94</v>
      </c>
      <c r="AM67" s="2">
        <f t="shared" si="45"/>
        <v>0</v>
      </c>
      <c r="AN67" s="2">
        <f t="shared" si="45"/>
        <v>0</v>
      </c>
      <c r="AO67" s="2">
        <f t="shared" si="45"/>
        <v>0</v>
      </c>
      <c r="AP67" s="2">
        <f t="shared" si="45"/>
        <v>0</v>
      </c>
      <c r="AQ67" s="2">
        <f t="shared" si="45"/>
        <v>0</v>
      </c>
      <c r="AR67" s="2">
        <f t="shared" si="45"/>
        <v>241058.84</v>
      </c>
      <c r="AS67" s="2">
        <f t="shared" si="45"/>
        <v>0</v>
      </c>
      <c r="AT67" s="2">
        <f t="shared" si="45"/>
        <v>241058.84</v>
      </c>
      <c r="AU67" s="2">
        <f t="shared" ref="AU67:BZ67" si="46">AU72</f>
        <v>0</v>
      </c>
      <c r="AV67" s="2">
        <f t="shared" si="46"/>
        <v>0</v>
      </c>
      <c r="AW67" s="2">
        <f t="shared" si="46"/>
        <v>0</v>
      </c>
      <c r="AX67" s="2">
        <f t="shared" si="46"/>
        <v>0</v>
      </c>
      <c r="AY67" s="2">
        <f t="shared" si="46"/>
        <v>0</v>
      </c>
      <c r="AZ67" s="2">
        <f t="shared" si="46"/>
        <v>0</v>
      </c>
      <c r="BA67" s="2">
        <f t="shared" si="46"/>
        <v>0</v>
      </c>
      <c r="BB67" s="2">
        <f t="shared" si="46"/>
        <v>0</v>
      </c>
      <c r="BC67" s="2">
        <f t="shared" si="46"/>
        <v>0</v>
      </c>
      <c r="BD67" s="2">
        <f t="shared" si="46"/>
        <v>0</v>
      </c>
      <c r="BE67" s="2">
        <f t="shared" si="46"/>
        <v>0</v>
      </c>
      <c r="BF67" s="2">
        <f t="shared" si="46"/>
        <v>0</v>
      </c>
      <c r="BG67" s="2">
        <f t="shared" si="46"/>
        <v>0</v>
      </c>
      <c r="BH67" s="2">
        <f t="shared" si="46"/>
        <v>0</v>
      </c>
      <c r="BI67" s="2">
        <f t="shared" si="46"/>
        <v>0</v>
      </c>
      <c r="BJ67" s="2">
        <f t="shared" si="46"/>
        <v>0</v>
      </c>
      <c r="BK67" s="2">
        <f t="shared" si="46"/>
        <v>0</v>
      </c>
      <c r="BL67" s="2">
        <f t="shared" si="46"/>
        <v>0</v>
      </c>
      <c r="BM67" s="2">
        <f t="shared" si="46"/>
        <v>0</v>
      </c>
      <c r="BN67" s="2">
        <f t="shared" si="46"/>
        <v>0</v>
      </c>
      <c r="BO67" s="2">
        <f t="shared" si="46"/>
        <v>0</v>
      </c>
      <c r="BP67" s="2">
        <f t="shared" si="46"/>
        <v>0</v>
      </c>
      <c r="BQ67" s="2">
        <f t="shared" si="46"/>
        <v>0</v>
      </c>
      <c r="BR67" s="2">
        <f t="shared" si="46"/>
        <v>0</v>
      </c>
      <c r="BS67" s="2">
        <f t="shared" si="46"/>
        <v>0</v>
      </c>
      <c r="BT67" s="2">
        <f t="shared" si="46"/>
        <v>0</v>
      </c>
      <c r="BU67" s="2">
        <f t="shared" si="46"/>
        <v>0</v>
      </c>
      <c r="BV67" s="2">
        <f t="shared" si="46"/>
        <v>0</v>
      </c>
      <c r="BW67" s="2">
        <f t="shared" si="46"/>
        <v>0</v>
      </c>
      <c r="BX67" s="2">
        <f t="shared" si="46"/>
        <v>0</v>
      </c>
      <c r="BY67" s="2">
        <f t="shared" si="46"/>
        <v>0</v>
      </c>
      <c r="BZ67" s="2">
        <f t="shared" si="46"/>
        <v>0</v>
      </c>
      <c r="CA67" s="2">
        <f t="shared" ref="CA67:DF67" si="47">CA72</f>
        <v>241058.84</v>
      </c>
      <c r="CB67" s="2">
        <f t="shared" si="47"/>
        <v>0</v>
      </c>
      <c r="CC67" s="2">
        <f t="shared" si="47"/>
        <v>241058.84</v>
      </c>
      <c r="CD67" s="2">
        <f t="shared" si="47"/>
        <v>0</v>
      </c>
      <c r="CE67" s="2">
        <f t="shared" si="47"/>
        <v>0</v>
      </c>
      <c r="CF67" s="2">
        <f t="shared" si="47"/>
        <v>0</v>
      </c>
      <c r="CG67" s="2">
        <f t="shared" si="47"/>
        <v>0</v>
      </c>
      <c r="CH67" s="2">
        <f t="shared" si="47"/>
        <v>0</v>
      </c>
      <c r="CI67" s="2">
        <f t="shared" si="47"/>
        <v>0</v>
      </c>
      <c r="CJ67" s="2">
        <f t="shared" si="47"/>
        <v>0</v>
      </c>
      <c r="CK67" s="2">
        <f t="shared" si="47"/>
        <v>0</v>
      </c>
      <c r="CL67" s="2">
        <f t="shared" si="47"/>
        <v>0</v>
      </c>
      <c r="CM67" s="2">
        <f t="shared" si="47"/>
        <v>0</v>
      </c>
      <c r="CN67" s="2">
        <f t="shared" si="47"/>
        <v>0</v>
      </c>
      <c r="CO67" s="2">
        <f t="shared" si="47"/>
        <v>0</v>
      </c>
      <c r="CP67" s="2">
        <f t="shared" si="47"/>
        <v>0</v>
      </c>
      <c r="CQ67" s="2">
        <f t="shared" si="47"/>
        <v>0</v>
      </c>
      <c r="CR67" s="2">
        <f t="shared" si="47"/>
        <v>0</v>
      </c>
      <c r="CS67" s="2">
        <f t="shared" si="47"/>
        <v>0</v>
      </c>
      <c r="CT67" s="2">
        <f t="shared" si="47"/>
        <v>0</v>
      </c>
      <c r="CU67" s="2">
        <f t="shared" si="47"/>
        <v>0</v>
      </c>
      <c r="CV67" s="2">
        <f t="shared" si="47"/>
        <v>0</v>
      </c>
      <c r="CW67" s="2">
        <f t="shared" si="47"/>
        <v>0</v>
      </c>
      <c r="CX67" s="2">
        <f t="shared" si="47"/>
        <v>0</v>
      </c>
      <c r="CY67" s="2">
        <f t="shared" si="47"/>
        <v>0</v>
      </c>
      <c r="CZ67" s="2">
        <f t="shared" si="47"/>
        <v>0</v>
      </c>
      <c r="DA67" s="2">
        <f t="shared" si="47"/>
        <v>0</v>
      </c>
      <c r="DB67" s="2">
        <f t="shared" si="47"/>
        <v>0</v>
      </c>
      <c r="DC67" s="2">
        <f t="shared" si="47"/>
        <v>0</v>
      </c>
      <c r="DD67" s="2">
        <f t="shared" si="47"/>
        <v>0</v>
      </c>
      <c r="DE67" s="2">
        <f t="shared" si="47"/>
        <v>0</v>
      </c>
      <c r="DF67" s="2">
        <f t="shared" si="47"/>
        <v>0</v>
      </c>
      <c r="DG67" s="3">
        <f t="shared" ref="DG67:EL67" si="48">DG72</f>
        <v>0</v>
      </c>
      <c r="DH67" s="3">
        <f t="shared" si="48"/>
        <v>0</v>
      </c>
      <c r="DI67" s="3">
        <f t="shared" si="48"/>
        <v>0</v>
      </c>
      <c r="DJ67" s="3">
        <f t="shared" si="48"/>
        <v>0</v>
      </c>
      <c r="DK67" s="3">
        <f t="shared" si="48"/>
        <v>0</v>
      </c>
      <c r="DL67" s="3">
        <f t="shared" si="48"/>
        <v>0</v>
      </c>
      <c r="DM67" s="3">
        <f t="shared" si="48"/>
        <v>0</v>
      </c>
      <c r="DN67" s="3">
        <f t="shared" si="48"/>
        <v>0</v>
      </c>
      <c r="DO67" s="3">
        <f t="shared" si="48"/>
        <v>0</v>
      </c>
      <c r="DP67" s="3">
        <f t="shared" si="48"/>
        <v>0</v>
      </c>
      <c r="DQ67" s="3">
        <f t="shared" si="48"/>
        <v>0</v>
      </c>
      <c r="DR67" s="3">
        <f t="shared" si="48"/>
        <v>0</v>
      </c>
      <c r="DS67" s="3">
        <f t="shared" si="48"/>
        <v>0</v>
      </c>
      <c r="DT67" s="3">
        <f t="shared" si="48"/>
        <v>0</v>
      </c>
      <c r="DU67" s="3">
        <f t="shared" si="48"/>
        <v>0</v>
      </c>
      <c r="DV67" s="3">
        <f t="shared" si="48"/>
        <v>0</v>
      </c>
      <c r="DW67" s="3">
        <f t="shared" si="48"/>
        <v>0</v>
      </c>
      <c r="DX67" s="3">
        <f t="shared" si="48"/>
        <v>0</v>
      </c>
      <c r="DY67" s="3">
        <f t="shared" si="48"/>
        <v>0</v>
      </c>
      <c r="DZ67" s="3">
        <f t="shared" si="48"/>
        <v>0</v>
      </c>
      <c r="EA67" s="3">
        <f t="shared" si="48"/>
        <v>0</v>
      </c>
      <c r="EB67" s="3">
        <f t="shared" si="48"/>
        <v>0</v>
      </c>
      <c r="EC67" s="3">
        <f t="shared" si="48"/>
        <v>0</v>
      </c>
      <c r="ED67" s="3">
        <f t="shared" si="48"/>
        <v>0</v>
      </c>
      <c r="EE67" s="3">
        <f t="shared" si="48"/>
        <v>0</v>
      </c>
      <c r="EF67" s="3">
        <f t="shared" si="48"/>
        <v>0</v>
      </c>
      <c r="EG67" s="3">
        <f t="shared" si="48"/>
        <v>0</v>
      </c>
      <c r="EH67" s="3">
        <f t="shared" si="48"/>
        <v>0</v>
      </c>
      <c r="EI67" s="3">
        <f t="shared" si="48"/>
        <v>0</v>
      </c>
      <c r="EJ67" s="3">
        <f t="shared" si="48"/>
        <v>0</v>
      </c>
      <c r="EK67" s="3">
        <f t="shared" si="48"/>
        <v>0</v>
      </c>
      <c r="EL67" s="3">
        <f t="shared" si="48"/>
        <v>0</v>
      </c>
      <c r="EM67" s="3">
        <f t="shared" ref="EM67:FR67" si="49">EM72</f>
        <v>0</v>
      </c>
      <c r="EN67" s="3">
        <f t="shared" si="49"/>
        <v>0</v>
      </c>
      <c r="EO67" s="3">
        <f t="shared" si="49"/>
        <v>0</v>
      </c>
      <c r="EP67" s="3">
        <f t="shared" si="49"/>
        <v>0</v>
      </c>
      <c r="EQ67" s="3">
        <f t="shared" si="49"/>
        <v>0</v>
      </c>
      <c r="ER67" s="3">
        <f t="shared" si="49"/>
        <v>0</v>
      </c>
      <c r="ES67" s="3">
        <f t="shared" si="49"/>
        <v>0</v>
      </c>
      <c r="ET67" s="3">
        <f t="shared" si="49"/>
        <v>0</v>
      </c>
      <c r="EU67" s="3">
        <f t="shared" si="49"/>
        <v>0</v>
      </c>
      <c r="EV67" s="3">
        <f t="shared" si="49"/>
        <v>0</v>
      </c>
      <c r="EW67" s="3">
        <f t="shared" si="49"/>
        <v>0</v>
      </c>
      <c r="EX67" s="3">
        <f t="shared" si="49"/>
        <v>0</v>
      </c>
      <c r="EY67" s="3">
        <f t="shared" si="49"/>
        <v>0</v>
      </c>
      <c r="EZ67" s="3">
        <f t="shared" si="49"/>
        <v>0</v>
      </c>
      <c r="FA67" s="3">
        <f t="shared" si="49"/>
        <v>0</v>
      </c>
      <c r="FB67" s="3">
        <f t="shared" si="49"/>
        <v>0</v>
      </c>
      <c r="FC67" s="3">
        <f t="shared" si="49"/>
        <v>0</v>
      </c>
      <c r="FD67" s="3">
        <f t="shared" si="49"/>
        <v>0</v>
      </c>
      <c r="FE67" s="3">
        <f t="shared" si="49"/>
        <v>0</v>
      </c>
      <c r="FF67" s="3">
        <f t="shared" si="49"/>
        <v>0</v>
      </c>
      <c r="FG67" s="3">
        <f t="shared" si="49"/>
        <v>0</v>
      </c>
      <c r="FH67" s="3">
        <f t="shared" si="49"/>
        <v>0</v>
      </c>
      <c r="FI67" s="3">
        <f t="shared" si="49"/>
        <v>0</v>
      </c>
      <c r="FJ67" s="3">
        <f t="shared" si="49"/>
        <v>0</v>
      </c>
      <c r="FK67" s="3">
        <f t="shared" si="49"/>
        <v>0</v>
      </c>
      <c r="FL67" s="3">
        <f t="shared" si="49"/>
        <v>0</v>
      </c>
      <c r="FM67" s="3">
        <f t="shared" si="49"/>
        <v>0</v>
      </c>
      <c r="FN67" s="3">
        <f t="shared" si="49"/>
        <v>0</v>
      </c>
      <c r="FO67" s="3">
        <f t="shared" si="49"/>
        <v>0</v>
      </c>
      <c r="FP67" s="3">
        <f t="shared" si="49"/>
        <v>0</v>
      </c>
      <c r="FQ67" s="3">
        <f t="shared" si="49"/>
        <v>0</v>
      </c>
      <c r="FR67" s="3">
        <f t="shared" si="49"/>
        <v>0</v>
      </c>
      <c r="FS67" s="3">
        <f t="shared" ref="FS67:GX67" si="50">FS72</f>
        <v>0</v>
      </c>
      <c r="FT67" s="3">
        <f t="shared" si="50"/>
        <v>0</v>
      </c>
      <c r="FU67" s="3">
        <f t="shared" si="50"/>
        <v>0</v>
      </c>
      <c r="FV67" s="3">
        <f t="shared" si="50"/>
        <v>0</v>
      </c>
      <c r="FW67" s="3">
        <f t="shared" si="50"/>
        <v>0</v>
      </c>
      <c r="FX67" s="3">
        <f t="shared" si="50"/>
        <v>0</v>
      </c>
      <c r="FY67" s="3">
        <f t="shared" si="50"/>
        <v>0</v>
      </c>
      <c r="FZ67" s="3">
        <f t="shared" si="50"/>
        <v>0</v>
      </c>
      <c r="GA67" s="3">
        <f t="shared" si="50"/>
        <v>0</v>
      </c>
      <c r="GB67" s="3">
        <f t="shared" si="50"/>
        <v>0</v>
      </c>
      <c r="GC67" s="3">
        <f t="shared" si="50"/>
        <v>0</v>
      </c>
      <c r="GD67" s="3">
        <f t="shared" si="50"/>
        <v>0</v>
      </c>
      <c r="GE67" s="3">
        <f t="shared" si="50"/>
        <v>0</v>
      </c>
      <c r="GF67" s="3">
        <f t="shared" si="50"/>
        <v>0</v>
      </c>
      <c r="GG67" s="3">
        <f t="shared" si="50"/>
        <v>0</v>
      </c>
      <c r="GH67" s="3">
        <f t="shared" si="50"/>
        <v>0</v>
      </c>
      <c r="GI67" s="3">
        <f t="shared" si="50"/>
        <v>0</v>
      </c>
      <c r="GJ67" s="3">
        <f t="shared" si="50"/>
        <v>0</v>
      </c>
      <c r="GK67" s="3">
        <f t="shared" si="50"/>
        <v>0</v>
      </c>
      <c r="GL67" s="3">
        <f t="shared" si="50"/>
        <v>0</v>
      </c>
      <c r="GM67" s="3">
        <f t="shared" si="50"/>
        <v>0</v>
      </c>
      <c r="GN67" s="3">
        <f t="shared" si="50"/>
        <v>0</v>
      </c>
      <c r="GO67" s="3">
        <f t="shared" si="50"/>
        <v>0</v>
      </c>
      <c r="GP67" s="3">
        <f t="shared" si="50"/>
        <v>0</v>
      </c>
      <c r="GQ67" s="3">
        <f t="shared" si="50"/>
        <v>0</v>
      </c>
      <c r="GR67" s="3">
        <f t="shared" si="50"/>
        <v>0</v>
      </c>
      <c r="GS67" s="3">
        <f t="shared" si="50"/>
        <v>0</v>
      </c>
      <c r="GT67" s="3">
        <f t="shared" si="50"/>
        <v>0</v>
      </c>
      <c r="GU67" s="3">
        <f t="shared" si="50"/>
        <v>0</v>
      </c>
      <c r="GV67" s="3">
        <f t="shared" si="50"/>
        <v>0</v>
      </c>
      <c r="GW67" s="3">
        <f t="shared" si="50"/>
        <v>0</v>
      </c>
      <c r="GX67" s="3">
        <f t="shared" si="50"/>
        <v>0</v>
      </c>
    </row>
    <row r="69" spans="1:245" x14ac:dyDescent="0.2">
      <c r="A69">
        <v>17</v>
      </c>
      <c r="B69">
        <v>0</v>
      </c>
      <c r="C69">
        <f>ROW(SmtRes!A22)</f>
        <v>22</v>
      </c>
      <c r="D69">
        <f>ROW(EtalonRes!A22)</f>
        <v>22</v>
      </c>
      <c r="E69" t="s">
        <v>120</v>
      </c>
      <c r="F69" t="s">
        <v>121</v>
      </c>
      <c r="G69" t="s">
        <v>122</v>
      </c>
      <c r="H69" t="s">
        <v>123</v>
      </c>
      <c r="I69">
        <f>ROUND(2640/100,7)</f>
        <v>26.4</v>
      </c>
      <c r="J69">
        <v>0</v>
      </c>
      <c r="K69">
        <f>ROUND(2640/100,7)</f>
        <v>26.4</v>
      </c>
      <c r="O69">
        <f>ROUND(CP69,2)</f>
        <v>101173.32</v>
      </c>
      <c r="P69">
        <f>SUMIF(SmtRes!AQ11:'SmtRes'!AQ22,"=1",SmtRes!DF11:'SmtRes'!DF22)</f>
        <v>0</v>
      </c>
      <c r="Q69">
        <f>SUMIF(SmtRes!AQ11:'SmtRes'!AQ22,"=1",SmtRes!DG11:'SmtRes'!DG22)</f>
        <v>22916.959999999999</v>
      </c>
      <c r="R69">
        <f>SUMIF(SmtRes!AQ11:'SmtRes'!AQ22,"=1",SmtRes!DH11:'SmtRes'!DH22)</f>
        <v>12017.23</v>
      </c>
      <c r="S69">
        <f>SUMIF(SmtRes!AQ11:'SmtRes'!AQ22,"=1",SmtRes!DI11:'SmtRes'!DI22)</f>
        <v>66239.13</v>
      </c>
      <c r="T69">
        <f>ROUND(CU69*I69,2)</f>
        <v>0</v>
      </c>
      <c r="U69">
        <f>SUMIF(SmtRes!AQ11:'SmtRes'!AQ22,"=1",SmtRes!CV11:'SmtRes'!CV22)</f>
        <v>138.12479999999999</v>
      </c>
      <c r="V69">
        <f>SUMIF(SmtRes!AQ11:'SmtRes'!AQ22,"=1",SmtRes!CW11:'SmtRes'!CW22)</f>
        <v>20.908799999999999</v>
      </c>
      <c r="W69">
        <f>ROUND(CX69*I69,2)</f>
        <v>0</v>
      </c>
      <c r="X69">
        <f>ROUND(CY69,2)</f>
        <v>75908.67</v>
      </c>
      <c r="Y69">
        <f>ROUND(CZ69,2)</f>
        <v>39910.74</v>
      </c>
      <c r="AA69">
        <v>65174513</v>
      </c>
      <c r="AB69">
        <f>ROUND((AC69+AD69+AF69),6)</f>
        <v>3330.67677</v>
      </c>
      <c r="AC69">
        <f>ROUND((0),6)</f>
        <v>0</v>
      </c>
      <c r="AD69">
        <f>ROUND((((SUM(SmtRes!BR11:'SmtRes'!BR22))-(SUM(SmtRes!BS11:'SmtRes'!BS22)))+AE69),6)</f>
        <v>821.61884999999995</v>
      </c>
      <c r="AE69">
        <f>ROUND((SUM(SmtRes!BS11:'SmtRes'!BS22)),6)</f>
        <v>455.19803999999999</v>
      </c>
      <c r="AF69">
        <f>ROUND((SUM(SmtRes!BT11:'SmtRes'!BT22)),6)</f>
        <v>2509.0579200000002</v>
      </c>
      <c r="AG69">
        <f>ROUND((AP69),6)</f>
        <v>0</v>
      </c>
      <c r="AH69">
        <f>(SUM(SmtRes!BU11:'SmtRes'!BU22))</f>
        <v>5.2320000000000002</v>
      </c>
      <c r="AI69">
        <f>(SUM(SmtRes!BV11:'SmtRes'!BV22))</f>
        <v>0.79200000000000004</v>
      </c>
      <c r="AJ69">
        <f>(AS69)</f>
        <v>0</v>
      </c>
      <c r="AK69">
        <v>13271.483298400002</v>
      </c>
      <c r="AL69">
        <v>651.90059840000004</v>
      </c>
      <c r="AM69">
        <v>2738.7295000000004</v>
      </c>
      <c r="AN69">
        <v>1517.3268000000003</v>
      </c>
      <c r="AO69">
        <v>8363.5264000000006</v>
      </c>
      <c r="AP69">
        <v>0</v>
      </c>
      <c r="AQ69">
        <v>17.440000000000001</v>
      </c>
      <c r="AR69">
        <v>2.64</v>
      </c>
      <c r="AS69">
        <v>0</v>
      </c>
      <c r="AT69">
        <v>97</v>
      </c>
      <c r="AU69">
        <v>51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2</v>
      </c>
      <c r="BJ69" t="s">
        <v>124</v>
      </c>
      <c r="BM69">
        <v>108001</v>
      </c>
      <c r="BN69">
        <v>0</v>
      </c>
      <c r="BO69" t="s">
        <v>3</v>
      </c>
      <c r="BP69">
        <v>0</v>
      </c>
      <c r="BQ69">
        <v>3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97</v>
      </c>
      <c r="CA69">
        <v>51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125</v>
      </c>
      <c r="CO69">
        <v>0</v>
      </c>
      <c r="CP69">
        <f>(P69+Q69+S69+R69)</f>
        <v>101173.31999999999</v>
      </c>
      <c r="CQ69">
        <f>SUMIF(SmtRes!AQ11:'SmtRes'!AQ22,"=1",SmtRes!AA11:'SmtRes'!AA22)</f>
        <v>218231.08</v>
      </c>
      <c r="CR69">
        <f>SUMIF(SmtRes!AQ11:'SmtRes'!AQ22,"=1",SmtRes!AB11:'SmtRes'!AB22)</f>
        <v>2150.29</v>
      </c>
      <c r="CS69">
        <f>SUMIF(SmtRes!AQ11:'SmtRes'!AQ22,"=1",SmtRes!AC11:'SmtRes'!AC22)</f>
        <v>1149.49</v>
      </c>
      <c r="CT69">
        <f>SUMIF(SmtRes!AQ11:'SmtRes'!AQ22,"=1",SmtRes!AD11:'SmtRes'!AD22)</f>
        <v>479.56</v>
      </c>
      <c r="CU69">
        <f>AG69</f>
        <v>0</v>
      </c>
      <c r="CV69">
        <f>SUMIF(SmtRes!AQ11:'SmtRes'!AQ22,"=1",SmtRes!BU11:'SmtRes'!BU22)</f>
        <v>5.2320000000000002</v>
      </c>
      <c r="CW69">
        <f>SUMIF(SmtRes!AQ11:'SmtRes'!AQ22,"=1",SmtRes!BV11:'SmtRes'!BV22)</f>
        <v>0.79200000000000004</v>
      </c>
      <c r="CX69">
        <f>AJ69</f>
        <v>0</v>
      </c>
      <c r="CY69">
        <f>(((S69+R69)*AT69)/100)</f>
        <v>75908.669200000004</v>
      </c>
      <c r="CZ69">
        <f>(((S69+R69)*AU69)/100)</f>
        <v>39910.743600000002</v>
      </c>
      <c r="DB69">
        <v>3</v>
      </c>
      <c r="DC69" t="s">
        <v>3</v>
      </c>
      <c r="DD69" t="s">
        <v>126</v>
      </c>
      <c r="DE69" t="s">
        <v>127</v>
      </c>
      <c r="DF69" t="s">
        <v>127</v>
      </c>
      <c r="DG69" t="s">
        <v>127</v>
      </c>
      <c r="DH69" t="s">
        <v>3</v>
      </c>
      <c r="DI69" t="s">
        <v>127</v>
      </c>
      <c r="DJ69" t="s">
        <v>127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1003</v>
      </c>
      <c r="DV69" t="s">
        <v>123</v>
      </c>
      <c r="DW69" t="s">
        <v>123</v>
      </c>
      <c r="DX69">
        <v>100</v>
      </c>
      <c r="DZ69" t="s">
        <v>3</v>
      </c>
      <c r="EA69" t="s">
        <v>3</v>
      </c>
      <c r="EB69" t="s">
        <v>3</v>
      </c>
      <c r="EC69" t="s">
        <v>3</v>
      </c>
      <c r="EE69">
        <v>64850885</v>
      </c>
      <c r="EF69">
        <v>3</v>
      </c>
      <c r="EG69" t="s">
        <v>128</v>
      </c>
      <c r="EH69">
        <v>0</v>
      </c>
      <c r="EI69" t="s">
        <v>3</v>
      </c>
      <c r="EJ69">
        <v>2</v>
      </c>
      <c r="EK69">
        <v>108001</v>
      </c>
      <c r="EL69" t="s">
        <v>129</v>
      </c>
      <c r="EM69" t="s">
        <v>130</v>
      </c>
      <c r="EO69" t="s">
        <v>131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17.440000000000001</v>
      </c>
      <c r="EX69">
        <v>2.64</v>
      </c>
      <c r="EY69">
        <v>0</v>
      </c>
      <c r="FQ69">
        <v>0</v>
      </c>
      <c r="FR69">
        <f>ROUND(IF(BI69=3,GM69,0),2)</f>
        <v>0</v>
      </c>
      <c r="FS69">
        <v>0</v>
      </c>
      <c r="FX69">
        <v>97</v>
      </c>
      <c r="FY69">
        <v>51</v>
      </c>
      <c r="GA69" t="s">
        <v>3</v>
      </c>
      <c r="GD69">
        <v>1</v>
      </c>
      <c r="GF69">
        <v>1941302536</v>
      </c>
      <c r="GG69">
        <v>2</v>
      </c>
      <c r="GH69">
        <v>1</v>
      </c>
      <c r="GI69">
        <v>-2</v>
      </c>
      <c r="GJ69">
        <v>0</v>
      </c>
      <c r="GK69">
        <v>0</v>
      </c>
      <c r="GL69">
        <f>ROUND(IF(AND(BH69=3,BI69=3,FS69&lt;&gt;0),P69,0),2)</f>
        <v>0</v>
      </c>
      <c r="GM69">
        <f>ROUND(O69+X69+Y69,2)+GX69</f>
        <v>216992.73</v>
      </c>
      <c r="GN69">
        <f>IF(OR(BI69=0,BI69=1),GM69-GX69,0)</f>
        <v>0</v>
      </c>
      <c r="GO69">
        <f>IF(BI69=2,GM69-GX69,0)</f>
        <v>216992.73</v>
      </c>
      <c r="GP69">
        <f>IF(BI69=4,GM69-GX69,0)</f>
        <v>0</v>
      </c>
      <c r="GR69">
        <v>0</v>
      </c>
      <c r="GS69">
        <v>0</v>
      </c>
      <c r="GT69">
        <v>0</v>
      </c>
      <c r="GU69" t="s">
        <v>3</v>
      </c>
      <c r="GV69">
        <f>ROUND((GT69),6)</f>
        <v>0</v>
      </c>
      <c r="GW69">
        <v>1</v>
      </c>
      <c r="GX69">
        <f>ROUND(HC69*I69,2)</f>
        <v>0</v>
      </c>
      <c r="HA69">
        <v>0</v>
      </c>
      <c r="HB69">
        <v>0</v>
      </c>
      <c r="HC69">
        <f>GV69*GW69</f>
        <v>0</v>
      </c>
      <c r="HE69" t="s">
        <v>3</v>
      </c>
      <c r="HF69" t="s">
        <v>3</v>
      </c>
      <c r="HM69" t="s">
        <v>3</v>
      </c>
      <c r="HN69" t="s">
        <v>132</v>
      </c>
      <c r="HO69" t="s">
        <v>133</v>
      </c>
      <c r="HP69" t="s">
        <v>129</v>
      </c>
      <c r="HQ69" t="s">
        <v>129</v>
      </c>
      <c r="IK69">
        <v>0</v>
      </c>
    </row>
    <row r="70" spans="1:245" x14ac:dyDescent="0.2">
      <c r="A70">
        <v>17</v>
      </c>
      <c r="B70">
        <v>0</v>
      </c>
      <c r="C70">
        <f>ROW(SmtRes!A31)</f>
        <v>31</v>
      </c>
      <c r="D70">
        <f>ROW(EtalonRes!A31)</f>
        <v>31</v>
      </c>
      <c r="E70" t="s">
        <v>134</v>
      </c>
      <c r="F70" t="s">
        <v>135</v>
      </c>
      <c r="G70" t="s">
        <v>136</v>
      </c>
      <c r="H70" t="s">
        <v>137</v>
      </c>
      <c r="I70">
        <v>6</v>
      </c>
      <c r="J70">
        <v>0</v>
      </c>
      <c r="K70">
        <v>6</v>
      </c>
      <c r="O70">
        <f>ROUND(CP70,2)</f>
        <v>9726.9500000000007</v>
      </c>
      <c r="P70">
        <f>SUMIF(SmtRes!AQ23:'SmtRes'!AQ31,"=1",SmtRes!DF23:'SmtRes'!DF31)</f>
        <v>0</v>
      </c>
      <c r="Q70">
        <f>SUMIF(SmtRes!AQ23:'SmtRes'!AQ31,"=1",SmtRes!DG23:'SmtRes'!DG31)</f>
        <v>38.33</v>
      </c>
      <c r="R70">
        <f>SUMIF(SmtRes!AQ23:'SmtRes'!AQ31,"=1",SmtRes!DH23:'SmtRes'!DH31)</f>
        <v>20.689999999999998</v>
      </c>
      <c r="S70">
        <f>SUMIF(SmtRes!AQ23:'SmtRes'!AQ31,"=1",SmtRes!DI23:'SmtRes'!DI31)</f>
        <v>9667.93</v>
      </c>
      <c r="T70">
        <f>ROUND(CU70*I70,2)</f>
        <v>0</v>
      </c>
      <c r="U70">
        <f>SUMIF(SmtRes!AQ23:'SmtRes'!AQ31,"=1",SmtRes!CV23:'SmtRes'!CV31)</f>
        <v>20.16</v>
      </c>
      <c r="V70">
        <f>SUMIF(SmtRes!AQ23:'SmtRes'!AQ31,"=1",SmtRes!CW23:'SmtRes'!CW31)</f>
        <v>3.5999999999999997E-2</v>
      </c>
      <c r="W70">
        <f>ROUND(CX70*I70,2)</f>
        <v>0</v>
      </c>
      <c r="X70">
        <f>ROUND(CY70,2)</f>
        <v>9397.9599999999991</v>
      </c>
      <c r="Y70">
        <f>ROUND(CZ70,2)</f>
        <v>4941.2</v>
      </c>
      <c r="AA70">
        <v>65174513</v>
      </c>
      <c r="AB70">
        <f>ROUND((AC70+AD70+AF70),6)</f>
        <v>1617.4089300000001</v>
      </c>
      <c r="AC70">
        <f>ROUND((0),6)</f>
        <v>0</v>
      </c>
      <c r="AD70">
        <f>ROUND((((SUM(SmtRes!BR23:'SmtRes'!BR31))-(SUM(SmtRes!BS23:'SmtRes'!BS31)))+AE70),6)</f>
        <v>6.0873299999999997</v>
      </c>
      <c r="AE70">
        <f>ROUND((SUM(SmtRes!BS23:'SmtRes'!BS31)),6)</f>
        <v>3.4484699999999999</v>
      </c>
      <c r="AF70">
        <f>ROUND((SUM(SmtRes!BT23:'SmtRes'!BT31)),6)</f>
        <v>1611.3216</v>
      </c>
      <c r="AG70">
        <f>ROUND((AP70),6)</f>
        <v>0</v>
      </c>
      <c r="AH70">
        <f>(SUM(SmtRes!BU23:'SmtRes'!BU31))</f>
        <v>3.36</v>
      </c>
      <c r="AI70">
        <f>(SUM(SmtRes!BV23:'SmtRes'!BV31))</f>
        <v>6.0000000000000001E-3</v>
      </c>
      <c r="AJ70">
        <f>(AS70)</f>
        <v>0</v>
      </c>
      <c r="AK70">
        <v>6385.5491599999996</v>
      </c>
      <c r="AL70">
        <v>982.69115999999997</v>
      </c>
      <c r="AM70">
        <v>20.2911</v>
      </c>
      <c r="AN70">
        <v>11.494900000000001</v>
      </c>
      <c r="AO70">
        <v>5371.0720000000001</v>
      </c>
      <c r="AP70">
        <v>0</v>
      </c>
      <c r="AQ70">
        <v>11.2</v>
      </c>
      <c r="AR70">
        <v>0.02</v>
      </c>
      <c r="AS70">
        <v>0</v>
      </c>
      <c r="AT70">
        <v>97</v>
      </c>
      <c r="AU70">
        <v>51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2</v>
      </c>
      <c r="BJ70" t="s">
        <v>138</v>
      </c>
      <c r="BM70">
        <v>108001</v>
      </c>
      <c r="BN70">
        <v>0</v>
      </c>
      <c r="BO70" t="s">
        <v>3</v>
      </c>
      <c r="BP70">
        <v>0</v>
      </c>
      <c r="BQ70">
        <v>3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97</v>
      </c>
      <c r="CA70">
        <v>51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125</v>
      </c>
      <c r="CO70">
        <v>0</v>
      </c>
      <c r="CP70">
        <f>(P70+Q70+S70+R70)</f>
        <v>9726.9500000000007</v>
      </c>
      <c r="CQ70">
        <f>SUMIF(SmtRes!AQ23:'SmtRes'!AQ31,"=1",SmtRes!AA23:'SmtRes'!AA31)</f>
        <v>316024.24000000005</v>
      </c>
      <c r="CR70">
        <f>SUMIF(SmtRes!AQ23:'SmtRes'!AQ31,"=1",SmtRes!AB23:'SmtRes'!AB31)</f>
        <v>2129.4700000000003</v>
      </c>
      <c r="CS70">
        <f>SUMIF(SmtRes!AQ23:'SmtRes'!AQ31,"=1",SmtRes!AC23:'SmtRes'!AC31)</f>
        <v>1149.49</v>
      </c>
      <c r="CT70">
        <f>SUMIF(SmtRes!AQ23:'SmtRes'!AQ31,"=1",SmtRes!AD23:'SmtRes'!AD31)</f>
        <v>479.56</v>
      </c>
      <c r="CU70">
        <f>AG70</f>
        <v>0</v>
      </c>
      <c r="CV70">
        <f>SUMIF(SmtRes!AQ23:'SmtRes'!AQ31,"=1",SmtRes!BU23:'SmtRes'!BU31)</f>
        <v>3.36</v>
      </c>
      <c r="CW70">
        <f>SUMIF(SmtRes!AQ23:'SmtRes'!AQ31,"=1",SmtRes!BV23:'SmtRes'!BV31)</f>
        <v>6.0000000000000001E-3</v>
      </c>
      <c r="CX70">
        <f>AJ70</f>
        <v>0</v>
      </c>
      <c r="CY70">
        <f>(((S70+R70)*AT70)/100)</f>
        <v>9397.961400000002</v>
      </c>
      <c r="CZ70">
        <f>(((S70+R70)*AU70)/100)</f>
        <v>4941.1962000000003</v>
      </c>
      <c r="DB70">
        <v>4</v>
      </c>
      <c r="DC70" t="s">
        <v>3</v>
      </c>
      <c r="DD70" t="s">
        <v>126</v>
      </c>
      <c r="DE70" t="s">
        <v>127</v>
      </c>
      <c r="DF70" t="s">
        <v>127</v>
      </c>
      <c r="DG70" t="s">
        <v>127</v>
      </c>
      <c r="DH70" t="s">
        <v>3</v>
      </c>
      <c r="DI70" t="s">
        <v>127</v>
      </c>
      <c r="DJ70" t="s">
        <v>127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1013</v>
      </c>
      <c r="DV70" t="s">
        <v>137</v>
      </c>
      <c r="DW70" t="s">
        <v>137</v>
      </c>
      <c r="DX70">
        <v>1</v>
      </c>
      <c r="DZ70" t="s">
        <v>3</v>
      </c>
      <c r="EA70" t="s">
        <v>3</v>
      </c>
      <c r="EB70" t="s">
        <v>3</v>
      </c>
      <c r="EC70" t="s">
        <v>3</v>
      </c>
      <c r="EE70">
        <v>64850885</v>
      </c>
      <c r="EF70">
        <v>3</v>
      </c>
      <c r="EG70" t="s">
        <v>128</v>
      </c>
      <c r="EH70">
        <v>0</v>
      </c>
      <c r="EI70" t="s">
        <v>3</v>
      </c>
      <c r="EJ70">
        <v>2</v>
      </c>
      <c r="EK70">
        <v>108001</v>
      </c>
      <c r="EL70" t="s">
        <v>129</v>
      </c>
      <c r="EM70" t="s">
        <v>130</v>
      </c>
      <c r="EO70" t="s">
        <v>131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11.2</v>
      </c>
      <c r="EX70">
        <v>0.02</v>
      </c>
      <c r="EY70">
        <v>0</v>
      </c>
      <c r="FQ70">
        <v>0</v>
      </c>
      <c r="FR70">
        <f>ROUND(IF(BI70=3,GM70,0),2)</f>
        <v>0</v>
      </c>
      <c r="FS70">
        <v>0</v>
      </c>
      <c r="FX70">
        <v>97</v>
      </c>
      <c r="FY70">
        <v>51</v>
      </c>
      <c r="GA70" t="s">
        <v>3</v>
      </c>
      <c r="GD70">
        <v>1</v>
      </c>
      <c r="GF70">
        <v>1642663661</v>
      </c>
      <c r="GG70">
        <v>2</v>
      </c>
      <c r="GH70">
        <v>1</v>
      </c>
      <c r="GI70">
        <v>-2</v>
      </c>
      <c r="GJ70">
        <v>0</v>
      </c>
      <c r="GK70">
        <v>0</v>
      </c>
      <c r="GL70">
        <f>ROUND(IF(AND(BH70=3,BI70=3,FS70&lt;&gt;0),P70,0),2)</f>
        <v>0</v>
      </c>
      <c r="GM70">
        <f>ROUND(O70+X70+Y70,2)+GX70</f>
        <v>24066.11</v>
      </c>
      <c r="GN70">
        <f>IF(OR(BI70=0,BI70=1),GM70-GX70,0)</f>
        <v>0</v>
      </c>
      <c r="GO70">
        <f>IF(BI70=2,GM70-GX70,0)</f>
        <v>24066.11</v>
      </c>
      <c r="GP70">
        <f>IF(BI70=4,GM70-GX70,0)</f>
        <v>0</v>
      </c>
      <c r="GR70">
        <v>0</v>
      </c>
      <c r="GS70">
        <v>3</v>
      </c>
      <c r="GT70">
        <v>0</v>
      </c>
      <c r="GU70" t="s">
        <v>3</v>
      </c>
      <c r="GV70">
        <f>ROUND((GT70),6)</f>
        <v>0</v>
      </c>
      <c r="GW70">
        <v>1</v>
      </c>
      <c r="GX70">
        <f>ROUND(HC70*I70,2)</f>
        <v>0</v>
      </c>
      <c r="HA70">
        <v>0</v>
      </c>
      <c r="HB70">
        <v>0</v>
      </c>
      <c r="HC70">
        <f>GV70*GW70</f>
        <v>0</v>
      </c>
      <c r="HE70" t="s">
        <v>3</v>
      </c>
      <c r="HF70" t="s">
        <v>3</v>
      </c>
      <c r="HM70" t="s">
        <v>3</v>
      </c>
      <c r="HN70" t="s">
        <v>132</v>
      </c>
      <c r="HO70" t="s">
        <v>133</v>
      </c>
      <c r="HP70" t="s">
        <v>129</v>
      </c>
      <c r="HQ70" t="s">
        <v>129</v>
      </c>
      <c r="IK70">
        <v>0</v>
      </c>
    </row>
    <row r="72" spans="1:245" x14ac:dyDescent="0.2">
      <c r="A72" s="2">
        <v>51</v>
      </c>
      <c r="B72" s="2">
        <f>B65</f>
        <v>0</v>
      </c>
      <c r="C72" s="2">
        <f>A65</f>
        <v>4</v>
      </c>
      <c r="D72" s="2">
        <f>ROW(A65)</f>
        <v>65</v>
      </c>
      <c r="E72" s="2"/>
      <c r="F72" s="2" t="str">
        <f>IF(F65&lt;&gt;"",F65,"")</f>
        <v>Новый раздел</v>
      </c>
      <c r="G72" s="2" t="str">
        <f>IF(G65&lt;&gt;"",G65,"")</f>
        <v>Демонтажные работы</v>
      </c>
      <c r="H72" s="2">
        <v>0</v>
      </c>
      <c r="I72" s="2"/>
      <c r="J72" s="2"/>
      <c r="K72" s="2"/>
      <c r="L72" s="2"/>
      <c r="M72" s="2"/>
      <c r="N72" s="2"/>
      <c r="O72" s="2">
        <f t="shared" ref="O72:T72" si="51">ROUND(AB72,2)</f>
        <v>110900.27</v>
      </c>
      <c r="P72" s="2">
        <f t="shared" si="51"/>
        <v>0</v>
      </c>
      <c r="Q72" s="2">
        <f t="shared" si="51"/>
        <v>22955.29</v>
      </c>
      <c r="R72" s="2">
        <f t="shared" si="51"/>
        <v>12037.92</v>
      </c>
      <c r="S72" s="2">
        <f t="shared" si="51"/>
        <v>75907.06</v>
      </c>
      <c r="T72" s="2">
        <f t="shared" si="51"/>
        <v>0</v>
      </c>
      <c r="U72" s="2">
        <f>AH72</f>
        <v>158.28479999999999</v>
      </c>
      <c r="V72" s="2">
        <f>AI72</f>
        <v>20.944800000000001</v>
      </c>
      <c r="W72" s="2">
        <f>ROUND(AJ72,2)</f>
        <v>0</v>
      </c>
      <c r="X72" s="2">
        <f>ROUND(AK72,2)</f>
        <v>85306.63</v>
      </c>
      <c r="Y72" s="2">
        <f>ROUND(AL72,2)</f>
        <v>44851.94</v>
      </c>
      <c r="Z72" s="2"/>
      <c r="AA72" s="2"/>
      <c r="AB72" s="2">
        <f>ROUND(SUMIF(AA69:AA70,"=65174513",O69:O70),2)</f>
        <v>110900.27</v>
      </c>
      <c r="AC72" s="2">
        <f>ROUND(SUMIF(AA69:AA70,"=65174513",P69:P70),2)</f>
        <v>0</v>
      </c>
      <c r="AD72" s="2">
        <f>ROUND(SUMIF(AA69:AA70,"=65174513",Q69:Q70),2)</f>
        <v>22955.29</v>
      </c>
      <c r="AE72" s="2">
        <f>ROUND(SUMIF(AA69:AA70,"=65174513",R69:R70),2)</f>
        <v>12037.92</v>
      </c>
      <c r="AF72" s="2">
        <f>ROUND(SUMIF(AA69:AA70,"=65174513",S69:S70),2)</f>
        <v>75907.06</v>
      </c>
      <c r="AG72" s="2">
        <f>ROUND(SUMIF(AA69:AA70,"=65174513",T69:T70),2)</f>
        <v>0</v>
      </c>
      <c r="AH72" s="2">
        <f>SUMIF(AA69:AA70,"=65174513",U69:U70)</f>
        <v>158.28479999999999</v>
      </c>
      <c r="AI72" s="2">
        <f>SUMIF(AA69:AA70,"=65174513",V69:V70)</f>
        <v>20.944800000000001</v>
      </c>
      <c r="AJ72" s="2">
        <f>ROUND(SUMIF(AA69:AA70,"=65174513",W69:W70),2)</f>
        <v>0</v>
      </c>
      <c r="AK72" s="2">
        <f>ROUND(SUMIF(AA69:AA70,"=65174513",X69:X70),2)</f>
        <v>85306.63</v>
      </c>
      <c r="AL72" s="2">
        <f>ROUND(SUMIF(AA69:AA70,"=65174513",Y69:Y70),2)</f>
        <v>44851.94</v>
      </c>
      <c r="AM72" s="2"/>
      <c r="AN72" s="2"/>
      <c r="AO72" s="2">
        <f t="shared" ref="AO72:BD72" si="52">ROUND(BX72,2)</f>
        <v>0</v>
      </c>
      <c r="AP72" s="2">
        <f t="shared" si="52"/>
        <v>0</v>
      </c>
      <c r="AQ72" s="2">
        <f t="shared" si="52"/>
        <v>0</v>
      </c>
      <c r="AR72" s="2">
        <f t="shared" si="52"/>
        <v>241058.84</v>
      </c>
      <c r="AS72" s="2">
        <f t="shared" si="52"/>
        <v>0</v>
      </c>
      <c r="AT72" s="2">
        <f t="shared" si="52"/>
        <v>241058.84</v>
      </c>
      <c r="AU72" s="2">
        <f t="shared" si="52"/>
        <v>0</v>
      </c>
      <c r="AV72" s="2">
        <f t="shared" si="52"/>
        <v>0</v>
      </c>
      <c r="AW72" s="2">
        <f t="shared" si="52"/>
        <v>0</v>
      </c>
      <c r="AX72" s="2">
        <f t="shared" si="52"/>
        <v>0</v>
      </c>
      <c r="AY72" s="2">
        <f t="shared" si="52"/>
        <v>0</v>
      </c>
      <c r="AZ72" s="2">
        <f t="shared" si="52"/>
        <v>0</v>
      </c>
      <c r="BA72" s="2">
        <f t="shared" si="52"/>
        <v>0</v>
      </c>
      <c r="BB72" s="2">
        <f t="shared" si="52"/>
        <v>0</v>
      </c>
      <c r="BC72" s="2">
        <f t="shared" si="52"/>
        <v>0</v>
      </c>
      <c r="BD72" s="2">
        <f t="shared" si="52"/>
        <v>0</v>
      </c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>
        <f>ROUND(SUMIF(AA69:AA70,"=65174513",FQ69:FQ70),2)</f>
        <v>0</v>
      </c>
      <c r="BY72" s="2">
        <f>ROUND(SUMIF(AA69:AA70,"=65174513",FR69:FR70),2)</f>
        <v>0</v>
      </c>
      <c r="BZ72" s="2">
        <f>ROUND(SUMIF(AA69:AA70,"=65174513",GL69:GL70),2)</f>
        <v>0</v>
      </c>
      <c r="CA72" s="2">
        <f>ROUND(SUMIF(AA69:AA70,"=65174513",GM69:GM70),2)</f>
        <v>241058.84</v>
      </c>
      <c r="CB72" s="2">
        <f>ROUND(SUMIF(AA69:AA70,"=65174513",GN69:GN70),2)</f>
        <v>0</v>
      </c>
      <c r="CC72" s="2">
        <f>ROUND(SUMIF(AA69:AA70,"=65174513",GO69:GO70),2)</f>
        <v>241058.84</v>
      </c>
      <c r="CD72" s="2">
        <f>ROUND(SUMIF(AA69:AA70,"=65174513",GP69:GP70),2)</f>
        <v>0</v>
      </c>
      <c r="CE72" s="2">
        <f>AC72-BX72</f>
        <v>0</v>
      </c>
      <c r="CF72" s="2">
        <f>AC72-BY72</f>
        <v>0</v>
      </c>
      <c r="CG72" s="2">
        <f>BX72-BZ72</f>
        <v>0</v>
      </c>
      <c r="CH72" s="2">
        <f>AC72-BX72-BY72+BZ72</f>
        <v>0</v>
      </c>
      <c r="CI72" s="2">
        <f>BY72-BZ72</f>
        <v>0</v>
      </c>
      <c r="CJ72" s="2">
        <f>ROUND(SUMIF(AA69:AA70,"=65174513",GX69:GX70),2)</f>
        <v>0</v>
      </c>
      <c r="CK72" s="2">
        <f>ROUND(SUMIF(AA69:AA70,"=65174513",GY69:GY70),2)</f>
        <v>0</v>
      </c>
      <c r="CL72" s="2">
        <f>ROUND(SUMIF(AA69:AA70,"=65174513",GZ69:GZ70),2)</f>
        <v>0</v>
      </c>
      <c r="CM72" s="2">
        <f>ROUND(SUMIF(AA69:AA70,"=65174513",HD69:HD70),2)</f>
        <v>0</v>
      </c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>
        <v>0</v>
      </c>
    </row>
    <row r="74" spans="1:245" x14ac:dyDescent="0.2">
      <c r="A74" s="4">
        <v>50</v>
      </c>
      <c r="B74" s="4">
        <v>0</v>
      </c>
      <c r="C74" s="4">
        <v>0</v>
      </c>
      <c r="D74" s="4">
        <v>1</v>
      </c>
      <c r="E74" s="4">
        <v>201</v>
      </c>
      <c r="F74" s="4">
        <f>ROUND(Source!O72,O74)</f>
        <v>110900.27</v>
      </c>
      <c r="G74" s="4" t="s">
        <v>65</v>
      </c>
      <c r="H74" s="4" t="s">
        <v>66</v>
      </c>
      <c r="I74" s="4"/>
      <c r="J74" s="4"/>
      <c r="K74" s="4">
        <v>201</v>
      </c>
      <c r="L74" s="4">
        <v>1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110900.27</v>
      </c>
      <c r="X74" s="4">
        <v>1</v>
      </c>
      <c r="Y74" s="4">
        <v>110900.27</v>
      </c>
      <c r="Z74" s="4"/>
      <c r="AA74" s="4"/>
      <c r="AB74" s="4"/>
    </row>
    <row r="75" spans="1:245" x14ac:dyDescent="0.2">
      <c r="A75" s="4">
        <v>50</v>
      </c>
      <c r="B75" s="4">
        <v>0</v>
      </c>
      <c r="C75" s="4">
        <v>0</v>
      </c>
      <c r="D75" s="4">
        <v>1</v>
      </c>
      <c r="E75" s="4">
        <v>202</v>
      </c>
      <c r="F75" s="4">
        <f>ROUND(Source!P72,O75)</f>
        <v>0</v>
      </c>
      <c r="G75" s="4" t="s">
        <v>67</v>
      </c>
      <c r="H75" s="4" t="s">
        <v>68</v>
      </c>
      <c r="I75" s="4"/>
      <c r="J75" s="4"/>
      <c r="K75" s="4">
        <v>202</v>
      </c>
      <c r="L75" s="4">
        <v>2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45" x14ac:dyDescent="0.2">
      <c r="A76" s="4">
        <v>50</v>
      </c>
      <c r="B76" s="4">
        <v>0</v>
      </c>
      <c r="C76" s="4">
        <v>0</v>
      </c>
      <c r="D76" s="4">
        <v>1</v>
      </c>
      <c r="E76" s="4">
        <v>222</v>
      </c>
      <c r="F76" s="4">
        <f>ROUND(Source!AO72,O76)</f>
        <v>0</v>
      </c>
      <c r="G76" s="4" t="s">
        <v>69</v>
      </c>
      <c r="H76" s="4" t="s">
        <v>70</v>
      </c>
      <c r="I76" s="4"/>
      <c r="J76" s="4"/>
      <c r="K76" s="4">
        <v>222</v>
      </c>
      <c r="L76" s="4">
        <v>3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225</v>
      </c>
      <c r="F77" s="4">
        <f>ROUND(Source!AV72,O77)</f>
        <v>0</v>
      </c>
      <c r="G77" s="4" t="s">
        <v>71</v>
      </c>
      <c r="H77" s="4" t="s">
        <v>72</v>
      </c>
      <c r="I77" s="4"/>
      <c r="J77" s="4"/>
      <c r="K77" s="4">
        <v>225</v>
      </c>
      <c r="L77" s="4">
        <v>4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226</v>
      </c>
      <c r="F78" s="4">
        <f>ROUND(Source!AW72,O78)</f>
        <v>0</v>
      </c>
      <c r="G78" s="4" t="s">
        <v>73</v>
      </c>
      <c r="H78" s="4" t="s">
        <v>74</v>
      </c>
      <c r="I78" s="4"/>
      <c r="J78" s="4"/>
      <c r="K78" s="4">
        <v>226</v>
      </c>
      <c r="L78" s="4">
        <v>5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227</v>
      </c>
      <c r="F79" s="4">
        <f>ROUND(Source!AX72,O79)</f>
        <v>0</v>
      </c>
      <c r="G79" s="4" t="s">
        <v>75</v>
      </c>
      <c r="H79" s="4" t="s">
        <v>76</v>
      </c>
      <c r="I79" s="4"/>
      <c r="J79" s="4"/>
      <c r="K79" s="4">
        <v>227</v>
      </c>
      <c r="L79" s="4">
        <v>6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228</v>
      </c>
      <c r="F80" s="4">
        <f>ROUND(Source!AY72,O80)</f>
        <v>0</v>
      </c>
      <c r="G80" s="4" t="s">
        <v>77</v>
      </c>
      <c r="H80" s="4" t="s">
        <v>78</v>
      </c>
      <c r="I80" s="4"/>
      <c r="J80" s="4"/>
      <c r="K80" s="4">
        <v>228</v>
      </c>
      <c r="L80" s="4">
        <v>7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216</v>
      </c>
      <c r="F81" s="4">
        <f>ROUND(Source!AP72,O81)</f>
        <v>0</v>
      </c>
      <c r="G81" s="4" t="s">
        <v>79</v>
      </c>
      <c r="H81" s="4" t="s">
        <v>80</v>
      </c>
      <c r="I81" s="4"/>
      <c r="J81" s="4"/>
      <c r="K81" s="4">
        <v>216</v>
      </c>
      <c r="L81" s="4">
        <v>8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223</v>
      </c>
      <c r="F82" s="4">
        <f>ROUND(Source!AQ72,O82)</f>
        <v>0</v>
      </c>
      <c r="G82" s="4" t="s">
        <v>81</v>
      </c>
      <c r="H82" s="4" t="s">
        <v>82</v>
      </c>
      <c r="I82" s="4"/>
      <c r="J82" s="4"/>
      <c r="K82" s="4">
        <v>223</v>
      </c>
      <c r="L82" s="4">
        <v>9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229</v>
      </c>
      <c r="F83" s="4">
        <f>ROUND(Source!AZ72,O83)</f>
        <v>0</v>
      </c>
      <c r="G83" s="4" t="s">
        <v>83</v>
      </c>
      <c r="H83" s="4" t="s">
        <v>84</v>
      </c>
      <c r="I83" s="4"/>
      <c r="J83" s="4"/>
      <c r="K83" s="4">
        <v>229</v>
      </c>
      <c r="L83" s="4">
        <v>10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203</v>
      </c>
      <c r="F84" s="4">
        <f>ROUND(Source!Q72,O84)</f>
        <v>22955.29</v>
      </c>
      <c r="G84" s="4" t="s">
        <v>85</v>
      </c>
      <c r="H84" s="4" t="s">
        <v>86</v>
      </c>
      <c r="I84" s="4"/>
      <c r="J84" s="4"/>
      <c r="K84" s="4">
        <v>203</v>
      </c>
      <c r="L84" s="4">
        <v>11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22955.29</v>
      </c>
      <c r="X84" s="4">
        <v>1</v>
      </c>
      <c r="Y84" s="4">
        <v>22955.29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231</v>
      </c>
      <c r="F85" s="4">
        <f>ROUND(Source!BB72,O85)</f>
        <v>0</v>
      </c>
      <c r="G85" s="4" t="s">
        <v>87</v>
      </c>
      <c r="H85" s="4" t="s">
        <v>88</v>
      </c>
      <c r="I85" s="4"/>
      <c r="J85" s="4"/>
      <c r="K85" s="4">
        <v>231</v>
      </c>
      <c r="L85" s="4">
        <v>12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204</v>
      </c>
      <c r="F86" s="4">
        <f>ROUND(Source!R72,O86)</f>
        <v>12037.92</v>
      </c>
      <c r="G86" s="4" t="s">
        <v>89</v>
      </c>
      <c r="H86" s="4" t="s">
        <v>90</v>
      </c>
      <c r="I86" s="4"/>
      <c r="J86" s="4"/>
      <c r="K86" s="4">
        <v>204</v>
      </c>
      <c r="L86" s="4">
        <v>13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12037.92</v>
      </c>
      <c r="X86" s="4">
        <v>1</v>
      </c>
      <c r="Y86" s="4">
        <v>12037.92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205</v>
      </c>
      <c r="F87" s="4">
        <f>ROUND(Source!S72,O87)</f>
        <v>75907.06</v>
      </c>
      <c r="G87" s="4" t="s">
        <v>91</v>
      </c>
      <c r="H87" s="4" t="s">
        <v>92</v>
      </c>
      <c r="I87" s="4"/>
      <c r="J87" s="4"/>
      <c r="K87" s="4">
        <v>205</v>
      </c>
      <c r="L87" s="4">
        <v>14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75907.06</v>
      </c>
      <c r="X87" s="4">
        <v>1</v>
      </c>
      <c r="Y87" s="4">
        <v>75907.06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232</v>
      </c>
      <c r="F88" s="4">
        <f>ROUND(Source!BC72,O88)</f>
        <v>0</v>
      </c>
      <c r="G88" s="4" t="s">
        <v>93</v>
      </c>
      <c r="H88" s="4" t="s">
        <v>94</v>
      </c>
      <c r="I88" s="4"/>
      <c r="J88" s="4"/>
      <c r="K88" s="4">
        <v>232</v>
      </c>
      <c r="L88" s="4">
        <v>15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214</v>
      </c>
      <c r="F89" s="4">
        <f>ROUND(Source!AS72,O89)</f>
        <v>0</v>
      </c>
      <c r="G89" s="4" t="s">
        <v>95</v>
      </c>
      <c r="H89" s="4" t="s">
        <v>96</v>
      </c>
      <c r="I89" s="4"/>
      <c r="J89" s="4"/>
      <c r="K89" s="4">
        <v>214</v>
      </c>
      <c r="L89" s="4">
        <v>16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215</v>
      </c>
      <c r="F90" s="4">
        <f>ROUND(Source!AT72,O90)</f>
        <v>241058.84</v>
      </c>
      <c r="G90" s="4" t="s">
        <v>97</v>
      </c>
      <c r="H90" s="4" t="s">
        <v>98</v>
      </c>
      <c r="I90" s="4"/>
      <c r="J90" s="4"/>
      <c r="K90" s="4">
        <v>215</v>
      </c>
      <c r="L90" s="4">
        <v>17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241058.84</v>
      </c>
      <c r="X90" s="4">
        <v>1</v>
      </c>
      <c r="Y90" s="4">
        <v>241058.84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217</v>
      </c>
      <c r="F91" s="4">
        <f>ROUND(Source!AU72,O91)</f>
        <v>0</v>
      </c>
      <c r="G91" s="4" t="s">
        <v>99</v>
      </c>
      <c r="H91" s="4" t="s">
        <v>100</v>
      </c>
      <c r="I91" s="4"/>
      <c r="J91" s="4"/>
      <c r="K91" s="4">
        <v>217</v>
      </c>
      <c r="L91" s="4">
        <v>18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230</v>
      </c>
      <c r="F92" s="4">
        <f>ROUND(Source!BA72,O92)</f>
        <v>0</v>
      </c>
      <c r="G92" s="4" t="s">
        <v>101</v>
      </c>
      <c r="H92" s="4" t="s">
        <v>102</v>
      </c>
      <c r="I92" s="4"/>
      <c r="J92" s="4"/>
      <c r="K92" s="4">
        <v>230</v>
      </c>
      <c r="L92" s="4">
        <v>19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206</v>
      </c>
      <c r="F93" s="4">
        <f>ROUND(Source!T72,O93)</f>
        <v>0</v>
      </c>
      <c r="G93" s="4" t="s">
        <v>103</v>
      </c>
      <c r="H93" s="4" t="s">
        <v>104</v>
      </c>
      <c r="I93" s="4"/>
      <c r="J93" s="4"/>
      <c r="K93" s="4">
        <v>206</v>
      </c>
      <c r="L93" s="4">
        <v>20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207</v>
      </c>
      <c r="F94" s="4">
        <f>ROUND(Source!U72,O94)</f>
        <v>158.28479999999999</v>
      </c>
      <c r="G94" s="4" t="s">
        <v>105</v>
      </c>
      <c r="H94" s="4" t="s">
        <v>106</v>
      </c>
      <c r="I94" s="4"/>
      <c r="J94" s="4"/>
      <c r="K94" s="4">
        <v>207</v>
      </c>
      <c r="L94" s="4">
        <v>21</v>
      </c>
      <c r="M94" s="4">
        <v>3</v>
      </c>
      <c r="N94" s="4" t="s">
        <v>3</v>
      </c>
      <c r="O94" s="4">
        <v>7</v>
      </c>
      <c r="P94" s="4"/>
      <c r="Q94" s="4"/>
      <c r="R94" s="4"/>
      <c r="S94" s="4"/>
      <c r="T94" s="4"/>
      <c r="U94" s="4"/>
      <c r="V94" s="4"/>
      <c r="W94" s="4">
        <v>158.28479999999999</v>
      </c>
      <c r="X94" s="4">
        <v>1</v>
      </c>
      <c r="Y94" s="4">
        <v>158.28479999999999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208</v>
      </c>
      <c r="F95" s="4">
        <f>ROUND(Source!V72,O95)</f>
        <v>20.944800000000001</v>
      </c>
      <c r="G95" s="4" t="s">
        <v>107</v>
      </c>
      <c r="H95" s="4" t="s">
        <v>108</v>
      </c>
      <c r="I95" s="4"/>
      <c r="J95" s="4"/>
      <c r="K95" s="4">
        <v>208</v>
      </c>
      <c r="L95" s="4">
        <v>22</v>
      </c>
      <c r="M95" s="4">
        <v>3</v>
      </c>
      <c r="N95" s="4" t="s">
        <v>3</v>
      </c>
      <c r="O95" s="4">
        <v>7</v>
      </c>
      <c r="P95" s="4"/>
      <c r="Q95" s="4"/>
      <c r="R95" s="4"/>
      <c r="S95" s="4"/>
      <c r="T95" s="4"/>
      <c r="U95" s="4"/>
      <c r="V95" s="4"/>
      <c r="W95" s="4">
        <v>20.944800000000001</v>
      </c>
      <c r="X95" s="4">
        <v>1</v>
      </c>
      <c r="Y95" s="4">
        <v>20.944800000000001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209</v>
      </c>
      <c r="F96" s="4">
        <f>ROUND(Source!W72,O96)</f>
        <v>0</v>
      </c>
      <c r="G96" s="4" t="s">
        <v>109</v>
      </c>
      <c r="H96" s="4" t="s">
        <v>110</v>
      </c>
      <c r="I96" s="4"/>
      <c r="J96" s="4"/>
      <c r="K96" s="4">
        <v>209</v>
      </c>
      <c r="L96" s="4">
        <v>23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233</v>
      </c>
      <c r="F97" s="4">
        <f>ROUND(Source!BD72,O97)</f>
        <v>0</v>
      </c>
      <c r="G97" s="4" t="s">
        <v>111</v>
      </c>
      <c r="H97" s="4" t="s">
        <v>112</v>
      </c>
      <c r="I97" s="4"/>
      <c r="J97" s="4"/>
      <c r="K97" s="4">
        <v>233</v>
      </c>
      <c r="L97" s="4">
        <v>24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210</v>
      </c>
      <c r="F98" s="4">
        <f>ROUND(Source!X72,O98)</f>
        <v>85306.63</v>
      </c>
      <c r="G98" s="4" t="s">
        <v>113</v>
      </c>
      <c r="H98" s="4" t="s">
        <v>114</v>
      </c>
      <c r="I98" s="4"/>
      <c r="J98" s="4"/>
      <c r="K98" s="4">
        <v>210</v>
      </c>
      <c r="L98" s="4">
        <v>25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85306.63</v>
      </c>
      <c r="X98" s="4">
        <v>1</v>
      </c>
      <c r="Y98" s="4">
        <v>85306.63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211</v>
      </c>
      <c r="F99" s="4">
        <f>ROUND(Source!Y72,O99)</f>
        <v>44851.94</v>
      </c>
      <c r="G99" s="4" t="s">
        <v>115</v>
      </c>
      <c r="H99" s="4" t="s">
        <v>116</v>
      </c>
      <c r="I99" s="4"/>
      <c r="J99" s="4"/>
      <c r="K99" s="4">
        <v>211</v>
      </c>
      <c r="L99" s="4">
        <v>26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44851.94</v>
      </c>
      <c r="X99" s="4">
        <v>1</v>
      </c>
      <c r="Y99" s="4">
        <v>44851.94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224</v>
      </c>
      <c r="F100" s="4">
        <f>ROUND(Source!AR72,O100)</f>
        <v>241058.84</v>
      </c>
      <c r="G100" s="4" t="s">
        <v>117</v>
      </c>
      <c r="H100" s="4" t="s">
        <v>118</v>
      </c>
      <c r="I100" s="4"/>
      <c r="J100" s="4"/>
      <c r="K100" s="4">
        <v>224</v>
      </c>
      <c r="L100" s="4">
        <v>27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241058.84000000003</v>
      </c>
      <c r="X100" s="4">
        <v>1</v>
      </c>
      <c r="Y100" s="4">
        <v>241058.84000000003</v>
      </c>
      <c r="Z100" s="4"/>
      <c r="AA100" s="4"/>
      <c r="AB100" s="4"/>
    </row>
    <row r="102" spans="1:245" x14ac:dyDescent="0.2">
      <c r="A102" s="1">
        <v>4</v>
      </c>
      <c r="B102" s="1">
        <v>0</v>
      </c>
      <c r="C102" s="1"/>
      <c r="D102" s="1">
        <f>ROW(A113)</f>
        <v>113</v>
      </c>
      <c r="E102" s="1"/>
      <c r="F102" s="1" t="s">
        <v>18</v>
      </c>
      <c r="G102" s="1" t="s">
        <v>128</v>
      </c>
      <c r="H102" s="1" t="s">
        <v>3</v>
      </c>
      <c r="I102" s="1">
        <v>0</v>
      </c>
      <c r="J102" s="1"/>
      <c r="K102" s="1">
        <v>0</v>
      </c>
      <c r="L102" s="1"/>
      <c r="M102" s="1" t="s">
        <v>3</v>
      </c>
      <c r="N102" s="1"/>
      <c r="O102" s="1"/>
      <c r="P102" s="1"/>
      <c r="Q102" s="1"/>
      <c r="R102" s="1"/>
      <c r="S102" s="1">
        <v>0</v>
      </c>
      <c r="T102" s="1"/>
      <c r="U102" s="1" t="s">
        <v>3</v>
      </c>
      <c r="V102" s="1">
        <v>0</v>
      </c>
      <c r="W102" s="1"/>
      <c r="X102" s="1"/>
      <c r="Y102" s="1"/>
      <c r="Z102" s="1"/>
      <c r="AA102" s="1"/>
      <c r="AB102" s="1" t="s">
        <v>3</v>
      </c>
      <c r="AC102" s="1" t="s">
        <v>3</v>
      </c>
      <c r="AD102" s="1" t="s">
        <v>3</v>
      </c>
      <c r="AE102" s="1" t="s">
        <v>3</v>
      </c>
      <c r="AF102" s="1" t="s">
        <v>3</v>
      </c>
      <c r="AG102" s="1" t="s">
        <v>3</v>
      </c>
      <c r="AH102" s="1"/>
      <c r="AI102" s="1"/>
      <c r="AJ102" s="1"/>
      <c r="AK102" s="1"/>
      <c r="AL102" s="1"/>
      <c r="AM102" s="1"/>
      <c r="AN102" s="1"/>
      <c r="AO102" s="1"/>
      <c r="AP102" s="1" t="s">
        <v>3</v>
      </c>
      <c r="AQ102" s="1" t="s">
        <v>3</v>
      </c>
      <c r="AR102" s="1" t="s">
        <v>3</v>
      </c>
      <c r="AS102" s="1"/>
      <c r="AT102" s="1"/>
      <c r="AU102" s="1"/>
      <c r="AV102" s="1"/>
      <c r="AW102" s="1"/>
      <c r="AX102" s="1"/>
      <c r="AY102" s="1"/>
      <c r="AZ102" s="1" t="s">
        <v>3</v>
      </c>
      <c r="BA102" s="1"/>
      <c r="BB102" s="1" t="s">
        <v>3</v>
      </c>
      <c r="BC102" s="1" t="s">
        <v>3</v>
      </c>
      <c r="BD102" s="1" t="s">
        <v>3</v>
      </c>
      <c r="BE102" s="1" t="s">
        <v>3</v>
      </c>
      <c r="BF102" s="1" t="s">
        <v>3</v>
      </c>
      <c r="BG102" s="1" t="s">
        <v>3</v>
      </c>
      <c r="BH102" s="1" t="s">
        <v>3</v>
      </c>
      <c r="BI102" s="1" t="s">
        <v>3</v>
      </c>
      <c r="BJ102" s="1" t="s">
        <v>3</v>
      </c>
      <c r="BK102" s="1" t="s">
        <v>3</v>
      </c>
      <c r="BL102" s="1" t="s">
        <v>3</v>
      </c>
      <c r="BM102" s="1" t="s">
        <v>3</v>
      </c>
      <c r="BN102" s="1" t="s">
        <v>3</v>
      </c>
      <c r="BO102" s="1" t="s">
        <v>3</v>
      </c>
      <c r="BP102" s="1" t="s">
        <v>3</v>
      </c>
      <c r="BQ102" s="1"/>
      <c r="BR102" s="1"/>
      <c r="BS102" s="1"/>
      <c r="BT102" s="1"/>
      <c r="BU102" s="1"/>
      <c r="BV102" s="1"/>
      <c r="BW102" s="1"/>
      <c r="BX102" s="1">
        <v>0</v>
      </c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>
        <v>0</v>
      </c>
    </row>
    <row r="104" spans="1:245" x14ac:dyDescent="0.2">
      <c r="A104" s="2">
        <v>52</v>
      </c>
      <c r="B104" s="2">
        <f t="shared" ref="B104:G104" si="53">B113</f>
        <v>0</v>
      </c>
      <c r="C104" s="2">
        <f t="shared" si="53"/>
        <v>4</v>
      </c>
      <c r="D104" s="2">
        <f t="shared" si="53"/>
        <v>102</v>
      </c>
      <c r="E104" s="2">
        <f t="shared" si="53"/>
        <v>0</v>
      </c>
      <c r="F104" s="2" t="str">
        <f t="shared" si="53"/>
        <v>Новый раздел</v>
      </c>
      <c r="G104" s="2" t="str">
        <f t="shared" si="53"/>
        <v>Монтажные работы</v>
      </c>
      <c r="H104" s="2"/>
      <c r="I104" s="2"/>
      <c r="J104" s="2"/>
      <c r="K104" s="2"/>
      <c r="L104" s="2"/>
      <c r="M104" s="2"/>
      <c r="N104" s="2"/>
      <c r="O104" s="2">
        <f t="shared" ref="O104:AT104" si="54">O113</f>
        <v>540533.14</v>
      </c>
      <c r="P104" s="2">
        <f t="shared" si="54"/>
        <v>30713.68</v>
      </c>
      <c r="Q104" s="2">
        <f t="shared" si="54"/>
        <v>112012.46</v>
      </c>
      <c r="R104" s="2">
        <f t="shared" si="54"/>
        <v>70236.350000000006</v>
      </c>
      <c r="S104" s="2">
        <f t="shared" si="54"/>
        <v>327570.65000000002</v>
      </c>
      <c r="T104" s="2">
        <f t="shared" si="54"/>
        <v>0</v>
      </c>
      <c r="U104" s="2">
        <f t="shared" si="54"/>
        <v>691.98599999999999</v>
      </c>
      <c r="V104" s="2">
        <f t="shared" si="54"/>
        <v>131.196</v>
      </c>
      <c r="W104" s="2">
        <f t="shared" si="54"/>
        <v>0</v>
      </c>
      <c r="X104" s="2">
        <f t="shared" si="54"/>
        <v>385872.79</v>
      </c>
      <c r="Y104" s="2">
        <f t="shared" si="54"/>
        <v>202881.56</v>
      </c>
      <c r="Z104" s="2">
        <f t="shared" si="54"/>
        <v>0</v>
      </c>
      <c r="AA104" s="2">
        <f t="shared" si="54"/>
        <v>0</v>
      </c>
      <c r="AB104" s="2">
        <f t="shared" si="54"/>
        <v>540533.14</v>
      </c>
      <c r="AC104" s="2">
        <f t="shared" si="54"/>
        <v>30713.68</v>
      </c>
      <c r="AD104" s="2">
        <f t="shared" si="54"/>
        <v>112012.46</v>
      </c>
      <c r="AE104" s="2">
        <f t="shared" si="54"/>
        <v>70236.350000000006</v>
      </c>
      <c r="AF104" s="2">
        <f t="shared" si="54"/>
        <v>327570.65000000002</v>
      </c>
      <c r="AG104" s="2">
        <f t="shared" si="54"/>
        <v>0</v>
      </c>
      <c r="AH104" s="2">
        <f t="shared" si="54"/>
        <v>691.98599999999999</v>
      </c>
      <c r="AI104" s="2">
        <f t="shared" si="54"/>
        <v>131.196</v>
      </c>
      <c r="AJ104" s="2">
        <f t="shared" si="54"/>
        <v>0</v>
      </c>
      <c r="AK104" s="2">
        <f t="shared" si="54"/>
        <v>385872.79</v>
      </c>
      <c r="AL104" s="2">
        <f t="shared" si="54"/>
        <v>202881.56</v>
      </c>
      <c r="AM104" s="2">
        <f t="shared" si="54"/>
        <v>0</v>
      </c>
      <c r="AN104" s="2">
        <f t="shared" si="54"/>
        <v>0</v>
      </c>
      <c r="AO104" s="2">
        <f t="shared" si="54"/>
        <v>0</v>
      </c>
      <c r="AP104" s="2">
        <f t="shared" si="54"/>
        <v>0</v>
      </c>
      <c r="AQ104" s="2">
        <f t="shared" si="54"/>
        <v>0</v>
      </c>
      <c r="AR104" s="2">
        <f t="shared" si="54"/>
        <v>1129287.49</v>
      </c>
      <c r="AS104" s="2">
        <f t="shared" si="54"/>
        <v>0</v>
      </c>
      <c r="AT104" s="2">
        <f t="shared" si="54"/>
        <v>1129287.49</v>
      </c>
      <c r="AU104" s="2">
        <f t="shared" ref="AU104:BZ104" si="55">AU113</f>
        <v>0</v>
      </c>
      <c r="AV104" s="2">
        <f t="shared" si="55"/>
        <v>30713.68</v>
      </c>
      <c r="AW104" s="2">
        <f t="shared" si="55"/>
        <v>30713.68</v>
      </c>
      <c r="AX104" s="2">
        <f t="shared" si="55"/>
        <v>0</v>
      </c>
      <c r="AY104" s="2">
        <f t="shared" si="55"/>
        <v>30713.68</v>
      </c>
      <c r="AZ104" s="2">
        <f t="shared" si="55"/>
        <v>0</v>
      </c>
      <c r="BA104" s="2">
        <f t="shared" si="55"/>
        <v>0</v>
      </c>
      <c r="BB104" s="2">
        <f t="shared" si="55"/>
        <v>0</v>
      </c>
      <c r="BC104" s="2">
        <f t="shared" si="55"/>
        <v>0</v>
      </c>
      <c r="BD104" s="2">
        <f t="shared" si="55"/>
        <v>0</v>
      </c>
      <c r="BE104" s="2">
        <f t="shared" si="55"/>
        <v>0</v>
      </c>
      <c r="BF104" s="2">
        <f t="shared" si="55"/>
        <v>0</v>
      </c>
      <c r="BG104" s="2">
        <f t="shared" si="55"/>
        <v>0</v>
      </c>
      <c r="BH104" s="2">
        <f t="shared" si="55"/>
        <v>0</v>
      </c>
      <c r="BI104" s="2">
        <f t="shared" si="55"/>
        <v>0</v>
      </c>
      <c r="BJ104" s="2">
        <f t="shared" si="55"/>
        <v>0</v>
      </c>
      <c r="BK104" s="2">
        <f t="shared" si="55"/>
        <v>0</v>
      </c>
      <c r="BL104" s="2">
        <f t="shared" si="55"/>
        <v>0</v>
      </c>
      <c r="BM104" s="2">
        <f t="shared" si="55"/>
        <v>0</v>
      </c>
      <c r="BN104" s="2">
        <f t="shared" si="55"/>
        <v>0</v>
      </c>
      <c r="BO104" s="2">
        <f t="shared" si="55"/>
        <v>0</v>
      </c>
      <c r="BP104" s="2">
        <f t="shared" si="55"/>
        <v>0</v>
      </c>
      <c r="BQ104" s="2">
        <f t="shared" si="55"/>
        <v>0</v>
      </c>
      <c r="BR104" s="2">
        <f t="shared" si="55"/>
        <v>0</v>
      </c>
      <c r="BS104" s="2">
        <f t="shared" si="55"/>
        <v>0</v>
      </c>
      <c r="BT104" s="2">
        <f t="shared" si="55"/>
        <v>0</v>
      </c>
      <c r="BU104" s="2">
        <f t="shared" si="55"/>
        <v>0</v>
      </c>
      <c r="BV104" s="2">
        <f t="shared" si="55"/>
        <v>0</v>
      </c>
      <c r="BW104" s="2">
        <f t="shared" si="55"/>
        <v>0</v>
      </c>
      <c r="BX104" s="2">
        <f t="shared" si="55"/>
        <v>0</v>
      </c>
      <c r="BY104" s="2">
        <f t="shared" si="55"/>
        <v>0</v>
      </c>
      <c r="BZ104" s="2">
        <f t="shared" si="55"/>
        <v>0</v>
      </c>
      <c r="CA104" s="2">
        <f t="shared" ref="CA104:DF104" si="56">CA113</f>
        <v>1129287.49</v>
      </c>
      <c r="CB104" s="2">
        <f t="shared" si="56"/>
        <v>0</v>
      </c>
      <c r="CC104" s="2">
        <f t="shared" si="56"/>
        <v>1129287.49</v>
      </c>
      <c r="CD104" s="2">
        <f t="shared" si="56"/>
        <v>0</v>
      </c>
      <c r="CE104" s="2">
        <f t="shared" si="56"/>
        <v>30713.68</v>
      </c>
      <c r="CF104" s="2">
        <f t="shared" si="56"/>
        <v>30713.68</v>
      </c>
      <c r="CG104" s="2">
        <f t="shared" si="56"/>
        <v>0</v>
      </c>
      <c r="CH104" s="2">
        <f t="shared" si="56"/>
        <v>30713.68</v>
      </c>
      <c r="CI104" s="2">
        <f t="shared" si="56"/>
        <v>0</v>
      </c>
      <c r="CJ104" s="2">
        <f t="shared" si="56"/>
        <v>0</v>
      </c>
      <c r="CK104" s="2">
        <f t="shared" si="56"/>
        <v>0</v>
      </c>
      <c r="CL104" s="2">
        <f t="shared" si="56"/>
        <v>0</v>
      </c>
      <c r="CM104" s="2">
        <f t="shared" si="56"/>
        <v>0</v>
      </c>
      <c r="CN104" s="2">
        <f t="shared" si="56"/>
        <v>0</v>
      </c>
      <c r="CO104" s="2">
        <f t="shared" si="56"/>
        <v>0</v>
      </c>
      <c r="CP104" s="2">
        <f t="shared" si="56"/>
        <v>0</v>
      </c>
      <c r="CQ104" s="2">
        <f t="shared" si="56"/>
        <v>0</v>
      </c>
      <c r="CR104" s="2">
        <f t="shared" si="56"/>
        <v>0</v>
      </c>
      <c r="CS104" s="2">
        <f t="shared" si="56"/>
        <v>0</v>
      </c>
      <c r="CT104" s="2">
        <f t="shared" si="56"/>
        <v>0</v>
      </c>
      <c r="CU104" s="2">
        <f t="shared" si="56"/>
        <v>0</v>
      </c>
      <c r="CV104" s="2">
        <f t="shared" si="56"/>
        <v>0</v>
      </c>
      <c r="CW104" s="2">
        <f t="shared" si="56"/>
        <v>0</v>
      </c>
      <c r="CX104" s="2">
        <f t="shared" si="56"/>
        <v>0</v>
      </c>
      <c r="CY104" s="2">
        <f t="shared" si="56"/>
        <v>0</v>
      </c>
      <c r="CZ104" s="2">
        <f t="shared" si="56"/>
        <v>0</v>
      </c>
      <c r="DA104" s="2">
        <f t="shared" si="56"/>
        <v>0</v>
      </c>
      <c r="DB104" s="2">
        <f t="shared" si="56"/>
        <v>0</v>
      </c>
      <c r="DC104" s="2">
        <f t="shared" si="56"/>
        <v>0</v>
      </c>
      <c r="DD104" s="2">
        <f t="shared" si="56"/>
        <v>0</v>
      </c>
      <c r="DE104" s="2">
        <f t="shared" si="56"/>
        <v>0</v>
      </c>
      <c r="DF104" s="2">
        <f t="shared" si="56"/>
        <v>0</v>
      </c>
      <c r="DG104" s="3">
        <f t="shared" ref="DG104:EL104" si="57">DG113</f>
        <v>0</v>
      </c>
      <c r="DH104" s="3">
        <f t="shared" si="57"/>
        <v>0</v>
      </c>
      <c r="DI104" s="3">
        <f t="shared" si="57"/>
        <v>0</v>
      </c>
      <c r="DJ104" s="3">
        <f t="shared" si="57"/>
        <v>0</v>
      </c>
      <c r="DK104" s="3">
        <f t="shared" si="57"/>
        <v>0</v>
      </c>
      <c r="DL104" s="3">
        <f t="shared" si="57"/>
        <v>0</v>
      </c>
      <c r="DM104" s="3">
        <f t="shared" si="57"/>
        <v>0</v>
      </c>
      <c r="DN104" s="3">
        <f t="shared" si="57"/>
        <v>0</v>
      </c>
      <c r="DO104" s="3">
        <f t="shared" si="57"/>
        <v>0</v>
      </c>
      <c r="DP104" s="3">
        <f t="shared" si="57"/>
        <v>0</v>
      </c>
      <c r="DQ104" s="3">
        <f t="shared" si="57"/>
        <v>0</v>
      </c>
      <c r="DR104" s="3">
        <f t="shared" si="57"/>
        <v>0</v>
      </c>
      <c r="DS104" s="3">
        <f t="shared" si="57"/>
        <v>0</v>
      </c>
      <c r="DT104" s="3">
        <f t="shared" si="57"/>
        <v>0</v>
      </c>
      <c r="DU104" s="3">
        <f t="shared" si="57"/>
        <v>0</v>
      </c>
      <c r="DV104" s="3">
        <f t="shared" si="57"/>
        <v>0</v>
      </c>
      <c r="DW104" s="3">
        <f t="shared" si="57"/>
        <v>0</v>
      </c>
      <c r="DX104" s="3">
        <f t="shared" si="57"/>
        <v>0</v>
      </c>
      <c r="DY104" s="3">
        <f t="shared" si="57"/>
        <v>0</v>
      </c>
      <c r="DZ104" s="3">
        <f t="shared" si="57"/>
        <v>0</v>
      </c>
      <c r="EA104" s="3">
        <f t="shared" si="57"/>
        <v>0</v>
      </c>
      <c r="EB104" s="3">
        <f t="shared" si="57"/>
        <v>0</v>
      </c>
      <c r="EC104" s="3">
        <f t="shared" si="57"/>
        <v>0</v>
      </c>
      <c r="ED104" s="3">
        <f t="shared" si="57"/>
        <v>0</v>
      </c>
      <c r="EE104" s="3">
        <f t="shared" si="57"/>
        <v>0</v>
      </c>
      <c r="EF104" s="3">
        <f t="shared" si="57"/>
        <v>0</v>
      </c>
      <c r="EG104" s="3">
        <f t="shared" si="57"/>
        <v>0</v>
      </c>
      <c r="EH104" s="3">
        <f t="shared" si="57"/>
        <v>0</v>
      </c>
      <c r="EI104" s="3">
        <f t="shared" si="57"/>
        <v>0</v>
      </c>
      <c r="EJ104" s="3">
        <f t="shared" si="57"/>
        <v>0</v>
      </c>
      <c r="EK104" s="3">
        <f t="shared" si="57"/>
        <v>0</v>
      </c>
      <c r="EL104" s="3">
        <f t="shared" si="57"/>
        <v>0</v>
      </c>
      <c r="EM104" s="3">
        <f t="shared" ref="EM104:FR104" si="58">EM113</f>
        <v>0</v>
      </c>
      <c r="EN104" s="3">
        <f t="shared" si="58"/>
        <v>0</v>
      </c>
      <c r="EO104" s="3">
        <f t="shared" si="58"/>
        <v>0</v>
      </c>
      <c r="EP104" s="3">
        <f t="shared" si="58"/>
        <v>0</v>
      </c>
      <c r="EQ104" s="3">
        <f t="shared" si="58"/>
        <v>0</v>
      </c>
      <c r="ER104" s="3">
        <f t="shared" si="58"/>
        <v>0</v>
      </c>
      <c r="ES104" s="3">
        <f t="shared" si="58"/>
        <v>0</v>
      </c>
      <c r="ET104" s="3">
        <f t="shared" si="58"/>
        <v>0</v>
      </c>
      <c r="EU104" s="3">
        <f t="shared" si="58"/>
        <v>0</v>
      </c>
      <c r="EV104" s="3">
        <f t="shared" si="58"/>
        <v>0</v>
      </c>
      <c r="EW104" s="3">
        <f t="shared" si="58"/>
        <v>0</v>
      </c>
      <c r="EX104" s="3">
        <f t="shared" si="58"/>
        <v>0</v>
      </c>
      <c r="EY104" s="3">
        <f t="shared" si="58"/>
        <v>0</v>
      </c>
      <c r="EZ104" s="3">
        <f t="shared" si="58"/>
        <v>0</v>
      </c>
      <c r="FA104" s="3">
        <f t="shared" si="58"/>
        <v>0</v>
      </c>
      <c r="FB104" s="3">
        <f t="shared" si="58"/>
        <v>0</v>
      </c>
      <c r="FC104" s="3">
        <f t="shared" si="58"/>
        <v>0</v>
      </c>
      <c r="FD104" s="3">
        <f t="shared" si="58"/>
        <v>0</v>
      </c>
      <c r="FE104" s="3">
        <f t="shared" si="58"/>
        <v>0</v>
      </c>
      <c r="FF104" s="3">
        <f t="shared" si="58"/>
        <v>0</v>
      </c>
      <c r="FG104" s="3">
        <f t="shared" si="58"/>
        <v>0</v>
      </c>
      <c r="FH104" s="3">
        <f t="shared" si="58"/>
        <v>0</v>
      </c>
      <c r="FI104" s="3">
        <f t="shared" si="58"/>
        <v>0</v>
      </c>
      <c r="FJ104" s="3">
        <f t="shared" si="58"/>
        <v>0</v>
      </c>
      <c r="FK104" s="3">
        <f t="shared" si="58"/>
        <v>0</v>
      </c>
      <c r="FL104" s="3">
        <f t="shared" si="58"/>
        <v>0</v>
      </c>
      <c r="FM104" s="3">
        <f t="shared" si="58"/>
        <v>0</v>
      </c>
      <c r="FN104" s="3">
        <f t="shared" si="58"/>
        <v>0</v>
      </c>
      <c r="FO104" s="3">
        <f t="shared" si="58"/>
        <v>0</v>
      </c>
      <c r="FP104" s="3">
        <f t="shared" si="58"/>
        <v>0</v>
      </c>
      <c r="FQ104" s="3">
        <f t="shared" si="58"/>
        <v>0</v>
      </c>
      <c r="FR104" s="3">
        <f t="shared" si="58"/>
        <v>0</v>
      </c>
      <c r="FS104" s="3">
        <f t="shared" ref="FS104:GX104" si="59">FS113</f>
        <v>0</v>
      </c>
      <c r="FT104" s="3">
        <f t="shared" si="59"/>
        <v>0</v>
      </c>
      <c r="FU104" s="3">
        <f t="shared" si="59"/>
        <v>0</v>
      </c>
      <c r="FV104" s="3">
        <f t="shared" si="59"/>
        <v>0</v>
      </c>
      <c r="FW104" s="3">
        <f t="shared" si="59"/>
        <v>0</v>
      </c>
      <c r="FX104" s="3">
        <f t="shared" si="59"/>
        <v>0</v>
      </c>
      <c r="FY104" s="3">
        <f t="shared" si="59"/>
        <v>0</v>
      </c>
      <c r="FZ104" s="3">
        <f t="shared" si="59"/>
        <v>0</v>
      </c>
      <c r="GA104" s="3">
        <f t="shared" si="59"/>
        <v>0</v>
      </c>
      <c r="GB104" s="3">
        <f t="shared" si="59"/>
        <v>0</v>
      </c>
      <c r="GC104" s="3">
        <f t="shared" si="59"/>
        <v>0</v>
      </c>
      <c r="GD104" s="3">
        <f t="shared" si="59"/>
        <v>0</v>
      </c>
      <c r="GE104" s="3">
        <f t="shared" si="59"/>
        <v>0</v>
      </c>
      <c r="GF104" s="3">
        <f t="shared" si="59"/>
        <v>0</v>
      </c>
      <c r="GG104" s="3">
        <f t="shared" si="59"/>
        <v>0</v>
      </c>
      <c r="GH104" s="3">
        <f t="shared" si="59"/>
        <v>0</v>
      </c>
      <c r="GI104" s="3">
        <f t="shared" si="59"/>
        <v>0</v>
      </c>
      <c r="GJ104" s="3">
        <f t="shared" si="59"/>
        <v>0</v>
      </c>
      <c r="GK104" s="3">
        <f t="shared" si="59"/>
        <v>0</v>
      </c>
      <c r="GL104" s="3">
        <f t="shared" si="59"/>
        <v>0</v>
      </c>
      <c r="GM104" s="3">
        <f t="shared" si="59"/>
        <v>0</v>
      </c>
      <c r="GN104" s="3">
        <f t="shared" si="59"/>
        <v>0</v>
      </c>
      <c r="GO104" s="3">
        <f t="shared" si="59"/>
        <v>0</v>
      </c>
      <c r="GP104" s="3">
        <f t="shared" si="59"/>
        <v>0</v>
      </c>
      <c r="GQ104" s="3">
        <f t="shared" si="59"/>
        <v>0</v>
      </c>
      <c r="GR104" s="3">
        <f t="shared" si="59"/>
        <v>0</v>
      </c>
      <c r="GS104" s="3">
        <f t="shared" si="59"/>
        <v>0</v>
      </c>
      <c r="GT104" s="3">
        <f t="shared" si="59"/>
        <v>0</v>
      </c>
      <c r="GU104" s="3">
        <f t="shared" si="59"/>
        <v>0</v>
      </c>
      <c r="GV104" s="3">
        <f t="shared" si="59"/>
        <v>0</v>
      </c>
      <c r="GW104" s="3">
        <f t="shared" si="59"/>
        <v>0</v>
      </c>
      <c r="GX104" s="3">
        <f t="shared" si="59"/>
        <v>0</v>
      </c>
    </row>
    <row r="106" spans="1:245" x14ac:dyDescent="0.2">
      <c r="A106">
        <v>17</v>
      </c>
      <c r="B106">
        <v>0</v>
      </c>
      <c r="C106">
        <f>ROW(SmtRes!A34)</f>
        <v>34</v>
      </c>
      <c r="D106">
        <f>ROW(EtalonRes!A35)</f>
        <v>35</v>
      </c>
      <c r="E106" t="s">
        <v>139</v>
      </c>
      <c r="F106" t="s">
        <v>140</v>
      </c>
      <c r="G106" t="s">
        <v>141</v>
      </c>
      <c r="H106" t="s">
        <v>123</v>
      </c>
      <c r="I106">
        <f>ROUND(1320/100,7)</f>
        <v>13.2</v>
      </c>
      <c r="J106">
        <v>0</v>
      </c>
      <c r="K106">
        <f>ROUND(1320/100,7)</f>
        <v>13.2</v>
      </c>
      <c r="O106">
        <f t="shared" ref="O106:O111" si="60">ROUND(CP106,2)</f>
        <v>88573.38</v>
      </c>
      <c r="P106">
        <f>SUMIF(SmtRes!AQ32:'SmtRes'!AQ34,"=1",SmtRes!DF32:'SmtRes'!DF34)</f>
        <v>0</v>
      </c>
      <c r="Q106">
        <f>SUMIF(SmtRes!AQ32:'SmtRes'!AQ34,"=1",SmtRes!DG32:'SmtRes'!DG34)</f>
        <v>29769.85</v>
      </c>
      <c r="R106">
        <f>SUMIF(SmtRes!AQ32:'SmtRes'!AQ34,"=1",SmtRes!DH32:'SmtRes'!DH34)</f>
        <v>25253.51</v>
      </c>
      <c r="S106">
        <f>SUMIF(SmtRes!AQ32:'SmtRes'!AQ34,"=1",SmtRes!DI32:'SmtRes'!DI34)</f>
        <v>33550.019999999997</v>
      </c>
      <c r="T106">
        <f t="shared" ref="T106:T111" si="61">ROUND(CU106*I106,2)</f>
        <v>0</v>
      </c>
      <c r="U106">
        <f>SUMIF(SmtRes!AQ32:'SmtRes'!AQ34,"=1",SmtRes!CV32:'SmtRes'!CV34)</f>
        <v>69.959999999999994</v>
      </c>
      <c r="V106">
        <f>SUMIF(SmtRes!AQ32:'SmtRes'!AQ34,"=1",SmtRes!CW32:'SmtRes'!CW34)</f>
        <v>51.48</v>
      </c>
      <c r="W106">
        <f t="shared" ref="W106:W111" si="62">ROUND(CX106*I106,2)</f>
        <v>0</v>
      </c>
      <c r="X106">
        <f t="shared" ref="X106:Y111" si="63">ROUND(CY106,2)</f>
        <v>57039.42</v>
      </c>
      <c r="Y106">
        <f t="shared" si="63"/>
        <v>29989.8</v>
      </c>
      <c r="AA106">
        <v>65174513</v>
      </c>
      <c r="AB106">
        <f t="shared" ref="AB106:AB111" si="64">ROUND((AC106+AD106+AF106),6)</f>
        <v>4405.5559999999996</v>
      </c>
      <c r="AC106">
        <f>ROUND((0),6)</f>
        <v>0</v>
      </c>
      <c r="AD106">
        <f>ROUND((((SUM(SmtRes!BR32:'SmtRes'!BR34))-(SUM(SmtRes!BS32:'SmtRes'!BS34)))+AE106),6)</f>
        <v>1863.8879999999999</v>
      </c>
      <c r="AE106">
        <f>ROUND((SUM(SmtRes!BS32:'SmtRes'!BS34)),6)</f>
        <v>1913.145</v>
      </c>
      <c r="AF106">
        <f>ROUND((SUM(SmtRes!BT32:'SmtRes'!BT34)),6)</f>
        <v>2541.6680000000001</v>
      </c>
      <c r="AG106">
        <f t="shared" ref="AG106:AG111" si="65">ROUND((AP106),6)</f>
        <v>0</v>
      </c>
      <c r="AH106">
        <f>(SUM(SmtRes!BU32:'SmtRes'!BU34))</f>
        <v>5.3</v>
      </c>
      <c r="AI106">
        <f>(SUM(SmtRes!BV32:'SmtRes'!BV34))</f>
        <v>3.9</v>
      </c>
      <c r="AJ106">
        <f t="shared" ref="AJ106:AJ111" si="66">(AS106)</f>
        <v>0</v>
      </c>
      <c r="AK106">
        <v>6318.7010000000009</v>
      </c>
      <c r="AL106">
        <v>0</v>
      </c>
      <c r="AM106">
        <v>1863.8879999999999</v>
      </c>
      <c r="AN106">
        <v>1913.145</v>
      </c>
      <c r="AO106">
        <v>2541.6680000000001</v>
      </c>
      <c r="AP106">
        <v>0</v>
      </c>
      <c r="AQ106">
        <v>5.3</v>
      </c>
      <c r="AR106">
        <v>3.9</v>
      </c>
      <c r="AS106">
        <v>0</v>
      </c>
      <c r="AT106">
        <v>97</v>
      </c>
      <c r="AU106">
        <v>51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1</v>
      </c>
      <c r="BD106" t="s">
        <v>3</v>
      </c>
      <c r="BE106" t="s">
        <v>3</v>
      </c>
      <c r="BF106" t="s">
        <v>3</v>
      </c>
      <c r="BG106" t="s">
        <v>3</v>
      </c>
      <c r="BH106">
        <v>0</v>
      </c>
      <c r="BI106">
        <v>2</v>
      </c>
      <c r="BJ106" t="s">
        <v>142</v>
      </c>
      <c r="BM106">
        <v>108001</v>
      </c>
      <c r="BN106">
        <v>0</v>
      </c>
      <c r="BO106" t="s">
        <v>3</v>
      </c>
      <c r="BP106">
        <v>0</v>
      </c>
      <c r="BQ106">
        <v>3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97</v>
      </c>
      <c r="CA106">
        <v>51</v>
      </c>
      <c r="CB106" t="s">
        <v>3</v>
      </c>
      <c r="CE106">
        <v>0</v>
      </c>
      <c r="CF106">
        <v>0</v>
      </c>
      <c r="CG106">
        <v>0</v>
      </c>
      <c r="CM106">
        <v>0</v>
      </c>
      <c r="CN106" t="s">
        <v>3</v>
      </c>
      <c r="CO106">
        <v>0</v>
      </c>
      <c r="CP106">
        <f t="shared" ref="CP106:CP111" si="67">(P106+Q106+S106+R106)</f>
        <v>88573.37999999999</v>
      </c>
      <c r="CQ106">
        <f>SUMIF(SmtRes!AQ32:'SmtRes'!AQ34,"=1",SmtRes!AA32:'SmtRes'!AA34)</f>
        <v>0</v>
      </c>
      <c r="CR106">
        <f>SUMIF(SmtRes!AQ32:'SmtRes'!AQ34,"=1",SmtRes!AB32:'SmtRes'!AB34)</f>
        <v>578.28</v>
      </c>
      <c r="CS106">
        <f>SUMIF(SmtRes!AQ32:'SmtRes'!AQ34,"=1",SmtRes!AC32:'SmtRes'!AC34)</f>
        <v>490.55</v>
      </c>
      <c r="CT106">
        <f>SUMIF(SmtRes!AQ32:'SmtRes'!AQ34,"=1",SmtRes!AD32:'SmtRes'!AD34)</f>
        <v>479.56</v>
      </c>
      <c r="CU106">
        <f t="shared" ref="CU106:CU111" si="68">AG106</f>
        <v>0</v>
      </c>
      <c r="CV106">
        <f>SUMIF(SmtRes!AQ32:'SmtRes'!AQ34,"=1",SmtRes!BU32:'SmtRes'!BU34)</f>
        <v>5.3</v>
      </c>
      <c r="CW106">
        <f>SUMIF(SmtRes!AQ32:'SmtRes'!AQ34,"=1",SmtRes!BV32:'SmtRes'!BV34)</f>
        <v>3.9</v>
      </c>
      <c r="CX106">
        <f t="shared" ref="CX106:CX111" si="69">AJ106</f>
        <v>0</v>
      </c>
      <c r="CY106">
        <f t="shared" ref="CY106:CY111" si="70">(((S106+R106)*AT106)/100)</f>
        <v>57039.424100000004</v>
      </c>
      <c r="CZ106">
        <f t="shared" ref="CZ106:CZ111" si="71">(((S106+R106)*AU106)/100)</f>
        <v>29989.800299999999</v>
      </c>
      <c r="DC106" t="s">
        <v>3</v>
      </c>
      <c r="DD106" t="s">
        <v>3</v>
      </c>
      <c r="DE106" t="s">
        <v>3</v>
      </c>
      <c r="DF106" t="s">
        <v>3</v>
      </c>
      <c r="DG106" t="s">
        <v>3</v>
      </c>
      <c r="DH106" t="s">
        <v>3</v>
      </c>
      <c r="DI106" t="s">
        <v>3</v>
      </c>
      <c r="DJ106" t="s">
        <v>3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1003</v>
      </c>
      <c r="DV106" t="s">
        <v>123</v>
      </c>
      <c r="DW106" t="s">
        <v>123</v>
      </c>
      <c r="DX106">
        <v>100</v>
      </c>
      <c r="DZ106" t="s">
        <v>3</v>
      </c>
      <c r="EA106" t="s">
        <v>3</v>
      </c>
      <c r="EB106" t="s">
        <v>3</v>
      </c>
      <c r="EC106" t="s">
        <v>3</v>
      </c>
      <c r="EE106">
        <v>64850885</v>
      </c>
      <c r="EF106">
        <v>3</v>
      </c>
      <c r="EG106" t="s">
        <v>128</v>
      </c>
      <c r="EH106">
        <v>0</v>
      </c>
      <c r="EI106" t="s">
        <v>3</v>
      </c>
      <c r="EJ106">
        <v>2</v>
      </c>
      <c r="EK106">
        <v>108001</v>
      </c>
      <c r="EL106" t="s">
        <v>129</v>
      </c>
      <c r="EM106" t="s">
        <v>130</v>
      </c>
      <c r="EO106" t="s">
        <v>3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5.3</v>
      </c>
      <c r="EX106">
        <v>3.9</v>
      </c>
      <c r="EY106">
        <v>0</v>
      </c>
      <c r="FQ106">
        <v>0</v>
      </c>
      <c r="FR106">
        <f t="shared" ref="FR106:FR111" si="72">ROUND(IF(BI106=3,GM106,0),2)</f>
        <v>0</v>
      </c>
      <c r="FS106">
        <v>0</v>
      </c>
      <c r="FX106">
        <v>97</v>
      </c>
      <c r="FY106">
        <v>51</v>
      </c>
      <c r="GA106" t="s">
        <v>3</v>
      </c>
      <c r="GD106">
        <v>1</v>
      </c>
      <c r="GF106">
        <v>1753840565</v>
      </c>
      <c r="GG106">
        <v>2</v>
      </c>
      <c r="GH106">
        <v>1</v>
      </c>
      <c r="GI106">
        <v>-2</v>
      </c>
      <c r="GJ106">
        <v>0</v>
      </c>
      <c r="GK106">
        <v>0</v>
      </c>
      <c r="GL106">
        <f t="shared" ref="GL106:GL111" si="73">ROUND(IF(AND(BH106=3,BI106=3,FS106&lt;&gt;0),P106,0),2)</f>
        <v>0</v>
      </c>
      <c r="GM106">
        <f t="shared" ref="GM106:GM111" si="74">ROUND(O106+X106+Y106,2)+GX106</f>
        <v>175602.6</v>
      </c>
      <c r="GN106">
        <f t="shared" ref="GN106:GN111" si="75">IF(OR(BI106=0,BI106=1),GM106-GX106,0)</f>
        <v>0</v>
      </c>
      <c r="GO106">
        <f t="shared" ref="GO106:GO111" si="76">IF(BI106=2,GM106-GX106,0)</f>
        <v>175602.6</v>
      </c>
      <c r="GP106">
        <f t="shared" ref="GP106:GP111" si="77">IF(BI106=4,GM106-GX106,0)</f>
        <v>0</v>
      </c>
      <c r="GR106">
        <v>0</v>
      </c>
      <c r="GS106">
        <v>0</v>
      </c>
      <c r="GT106">
        <v>0</v>
      </c>
      <c r="GU106" t="s">
        <v>3</v>
      </c>
      <c r="GV106">
        <f t="shared" ref="GV106:GV111" si="78">ROUND((GT106),6)</f>
        <v>0</v>
      </c>
      <c r="GW106">
        <v>1</v>
      </c>
      <c r="GX106">
        <f t="shared" ref="GX106:GX111" si="79">ROUND(HC106*I106,2)</f>
        <v>0</v>
      </c>
      <c r="HA106">
        <v>0</v>
      </c>
      <c r="HB106">
        <v>0</v>
      </c>
      <c r="HC106">
        <f t="shared" ref="HC106:HC111" si="80">GV106*GW106</f>
        <v>0</v>
      </c>
      <c r="HE106" t="s">
        <v>3</v>
      </c>
      <c r="HF106" t="s">
        <v>3</v>
      </c>
      <c r="HM106" t="s">
        <v>3</v>
      </c>
      <c r="HN106" t="s">
        <v>132</v>
      </c>
      <c r="HO106" t="s">
        <v>133</v>
      </c>
      <c r="HP106" t="s">
        <v>129</v>
      </c>
      <c r="HQ106" t="s">
        <v>129</v>
      </c>
      <c r="IK106">
        <v>0</v>
      </c>
    </row>
    <row r="107" spans="1:245" x14ac:dyDescent="0.2">
      <c r="A107">
        <v>17</v>
      </c>
      <c r="B107">
        <v>0</v>
      </c>
      <c r="C107">
        <f>ROW(SmtRes!A38)</f>
        <v>38</v>
      </c>
      <c r="D107">
        <f>ROW(EtalonRes!A39)</f>
        <v>39</v>
      </c>
      <c r="E107" t="s">
        <v>143</v>
      </c>
      <c r="F107" t="s">
        <v>144</v>
      </c>
      <c r="G107" t="s">
        <v>145</v>
      </c>
      <c r="H107" t="s">
        <v>123</v>
      </c>
      <c r="I107">
        <f>ROUND(1320/100,7)</f>
        <v>13.2</v>
      </c>
      <c r="J107">
        <v>0</v>
      </c>
      <c r="K107">
        <f>ROUND(1320/100,7)</f>
        <v>13.2</v>
      </c>
      <c r="O107">
        <f t="shared" si="60"/>
        <v>13725.76</v>
      </c>
      <c r="P107">
        <f>SUMIF(SmtRes!AQ35:'SmtRes'!AQ38,"=1",SmtRes!DF35:'SmtRes'!DF38)</f>
        <v>0</v>
      </c>
      <c r="Q107">
        <f>SUMIF(SmtRes!AQ35:'SmtRes'!AQ38,"=1",SmtRes!DG35:'SmtRes'!DG38)</f>
        <v>610.66</v>
      </c>
      <c r="R107">
        <f>SUMIF(SmtRes!AQ35:'SmtRes'!AQ38,"=1",SmtRes!DH35:'SmtRes'!DH38)</f>
        <v>518.02</v>
      </c>
      <c r="S107">
        <f>SUMIF(SmtRes!AQ35:'SmtRes'!AQ38,"=1",SmtRes!DI35:'SmtRes'!DI38)</f>
        <v>12597.08</v>
      </c>
      <c r="T107">
        <f t="shared" si="61"/>
        <v>0</v>
      </c>
      <c r="U107">
        <f>SUMIF(SmtRes!AQ35:'SmtRes'!AQ38,"=1",SmtRes!CV35:'SmtRes'!CV38)</f>
        <v>26.268000000000001</v>
      </c>
      <c r="V107">
        <f>SUMIF(SmtRes!AQ35:'SmtRes'!AQ38,"=1",SmtRes!CW35:'SmtRes'!CW38)</f>
        <v>1.056</v>
      </c>
      <c r="W107">
        <f t="shared" si="62"/>
        <v>0</v>
      </c>
      <c r="X107">
        <f t="shared" si="63"/>
        <v>12721.65</v>
      </c>
      <c r="Y107">
        <f t="shared" si="63"/>
        <v>6688.7</v>
      </c>
      <c r="AA107">
        <v>65174513</v>
      </c>
      <c r="AB107">
        <f t="shared" si="64"/>
        <v>992.55799999999999</v>
      </c>
      <c r="AC107">
        <f>ROUND((0),6)</f>
        <v>0</v>
      </c>
      <c r="AD107">
        <f>ROUND((((SUM(SmtRes!BR35:'SmtRes'!BR38))-(SUM(SmtRes!BS35:'SmtRes'!BS38)))+AE107),6)</f>
        <v>38.233600000000003</v>
      </c>
      <c r="AE107">
        <f>ROUND((SUM(SmtRes!BS35:'SmtRes'!BS38)),6)</f>
        <v>39.244</v>
      </c>
      <c r="AF107">
        <f>ROUND((SUM(SmtRes!BT35:'SmtRes'!BT38)),6)</f>
        <v>954.32439999999997</v>
      </c>
      <c r="AG107">
        <f t="shared" si="65"/>
        <v>0</v>
      </c>
      <c r="AH107">
        <f>(SUM(SmtRes!BU35:'SmtRes'!BU38))</f>
        <v>1.99</v>
      </c>
      <c r="AI107">
        <f>(SUM(SmtRes!BV35:'SmtRes'!BV38))</f>
        <v>0.08</v>
      </c>
      <c r="AJ107">
        <f t="shared" si="66"/>
        <v>0</v>
      </c>
      <c r="AK107">
        <v>1031.8019999999999</v>
      </c>
      <c r="AL107">
        <v>0</v>
      </c>
      <c r="AM107">
        <v>38.233600000000003</v>
      </c>
      <c r="AN107">
        <v>39.244</v>
      </c>
      <c r="AO107">
        <v>954.32439999999997</v>
      </c>
      <c r="AP107">
        <v>0</v>
      </c>
      <c r="AQ107">
        <v>1.99</v>
      </c>
      <c r="AR107">
        <v>0.08</v>
      </c>
      <c r="AS107">
        <v>0</v>
      </c>
      <c r="AT107">
        <v>97</v>
      </c>
      <c r="AU107">
        <v>51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2</v>
      </c>
      <c r="BJ107" t="s">
        <v>146</v>
      </c>
      <c r="BM107">
        <v>108001</v>
      </c>
      <c r="BN107">
        <v>0</v>
      </c>
      <c r="BO107" t="s">
        <v>3</v>
      </c>
      <c r="BP107">
        <v>0</v>
      </c>
      <c r="BQ107">
        <v>3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97</v>
      </c>
      <c r="CA107">
        <v>51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 t="shared" si="67"/>
        <v>13725.76</v>
      </c>
      <c r="CQ107">
        <f>SUMIF(SmtRes!AQ35:'SmtRes'!AQ38,"=1",SmtRes!AA35:'SmtRes'!AA38)</f>
        <v>0</v>
      </c>
      <c r="CR107">
        <f>SUMIF(SmtRes!AQ35:'SmtRes'!AQ38,"=1",SmtRes!AB35:'SmtRes'!AB38)</f>
        <v>578.28</v>
      </c>
      <c r="CS107">
        <f>SUMIF(SmtRes!AQ35:'SmtRes'!AQ38,"=1",SmtRes!AC35:'SmtRes'!AC38)</f>
        <v>490.55</v>
      </c>
      <c r="CT107">
        <f>SUMIF(SmtRes!AQ35:'SmtRes'!AQ38,"=1",SmtRes!AD35:'SmtRes'!AD38)</f>
        <v>479.56</v>
      </c>
      <c r="CU107">
        <f t="shared" si="68"/>
        <v>0</v>
      </c>
      <c r="CV107">
        <f>SUMIF(SmtRes!AQ35:'SmtRes'!AQ38,"=1",SmtRes!BU35:'SmtRes'!BU38)</f>
        <v>1.99</v>
      </c>
      <c r="CW107">
        <f>SUMIF(SmtRes!AQ35:'SmtRes'!AQ38,"=1",SmtRes!BV35:'SmtRes'!BV38)</f>
        <v>0.08</v>
      </c>
      <c r="CX107">
        <f t="shared" si="69"/>
        <v>0</v>
      </c>
      <c r="CY107">
        <f t="shared" si="70"/>
        <v>12721.646999999999</v>
      </c>
      <c r="CZ107">
        <f t="shared" si="71"/>
        <v>6688.701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1003</v>
      </c>
      <c r="DV107" t="s">
        <v>123</v>
      </c>
      <c r="DW107" t="s">
        <v>123</v>
      </c>
      <c r="DX107">
        <v>100</v>
      </c>
      <c r="DZ107" t="s">
        <v>3</v>
      </c>
      <c r="EA107" t="s">
        <v>3</v>
      </c>
      <c r="EB107" t="s">
        <v>3</v>
      </c>
      <c r="EC107" t="s">
        <v>3</v>
      </c>
      <c r="EE107">
        <v>64850885</v>
      </c>
      <c r="EF107">
        <v>3</v>
      </c>
      <c r="EG107" t="s">
        <v>128</v>
      </c>
      <c r="EH107">
        <v>0</v>
      </c>
      <c r="EI107" t="s">
        <v>3</v>
      </c>
      <c r="EJ107">
        <v>2</v>
      </c>
      <c r="EK107">
        <v>108001</v>
      </c>
      <c r="EL107" t="s">
        <v>129</v>
      </c>
      <c r="EM107" t="s">
        <v>130</v>
      </c>
      <c r="EO107" t="s">
        <v>3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1.99</v>
      </c>
      <c r="EX107">
        <v>0.08</v>
      </c>
      <c r="EY107">
        <v>0</v>
      </c>
      <c r="FQ107">
        <v>0</v>
      </c>
      <c r="FR107">
        <f t="shared" si="72"/>
        <v>0</v>
      </c>
      <c r="FS107">
        <v>0</v>
      </c>
      <c r="FX107">
        <v>97</v>
      </c>
      <c r="FY107">
        <v>51</v>
      </c>
      <c r="GA107" t="s">
        <v>3</v>
      </c>
      <c r="GD107">
        <v>1</v>
      </c>
      <c r="GF107">
        <v>2022863419</v>
      </c>
      <c r="GG107">
        <v>2</v>
      </c>
      <c r="GH107">
        <v>1</v>
      </c>
      <c r="GI107">
        <v>-2</v>
      </c>
      <c r="GJ107">
        <v>0</v>
      </c>
      <c r="GK107">
        <v>0</v>
      </c>
      <c r="GL107">
        <f t="shared" si="73"/>
        <v>0</v>
      </c>
      <c r="GM107">
        <f t="shared" si="74"/>
        <v>33136.11</v>
      </c>
      <c r="GN107">
        <f t="shared" si="75"/>
        <v>0</v>
      </c>
      <c r="GO107">
        <f t="shared" si="76"/>
        <v>33136.11</v>
      </c>
      <c r="GP107">
        <f t="shared" si="77"/>
        <v>0</v>
      </c>
      <c r="GR107">
        <v>0</v>
      </c>
      <c r="GS107">
        <v>3</v>
      </c>
      <c r="GT107">
        <v>0</v>
      </c>
      <c r="GU107" t="s">
        <v>3</v>
      </c>
      <c r="GV107">
        <f t="shared" si="78"/>
        <v>0</v>
      </c>
      <c r="GW107">
        <v>1</v>
      </c>
      <c r="GX107">
        <f t="shared" si="79"/>
        <v>0</v>
      </c>
      <c r="HA107">
        <v>0</v>
      </c>
      <c r="HB107">
        <v>0</v>
      </c>
      <c r="HC107">
        <f t="shared" si="80"/>
        <v>0</v>
      </c>
      <c r="HE107" t="s">
        <v>3</v>
      </c>
      <c r="HF107" t="s">
        <v>3</v>
      </c>
      <c r="HM107" t="s">
        <v>3</v>
      </c>
      <c r="HN107" t="s">
        <v>132</v>
      </c>
      <c r="HO107" t="s">
        <v>133</v>
      </c>
      <c r="HP107" t="s">
        <v>129</v>
      </c>
      <c r="HQ107" t="s">
        <v>129</v>
      </c>
      <c r="IK107">
        <v>0</v>
      </c>
    </row>
    <row r="108" spans="1:245" x14ac:dyDescent="0.2">
      <c r="A108">
        <v>17</v>
      </c>
      <c r="B108">
        <v>0</v>
      </c>
      <c r="C108">
        <f>ROW(SmtRes!A50)</f>
        <v>50</v>
      </c>
      <c r="D108">
        <f>ROW(EtalonRes!A51)</f>
        <v>51</v>
      </c>
      <c r="E108" t="s">
        <v>147</v>
      </c>
      <c r="F108" t="s">
        <v>121</v>
      </c>
      <c r="G108" t="s">
        <v>122</v>
      </c>
      <c r="H108" t="s">
        <v>123</v>
      </c>
      <c r="I108">
        <f>ROUND(2640/100,7)</f>
        <v>26.4</v>
      </c>
      <c r="J108">
        <v>0</v>
      </c>
      <c r="K108">
        <f>ROUND(2640/100,7)</f>
        <v>26.4</v>
      </c>
      <c r="O108">
        <f t="shared" si="60"/>
        <v>354474.72</v>
      </c>
      <c r="P108">
        <f>SUMIF(SmtRes!AQ39:'SmtRes'!AQ50,"=1",SmtRes!DF39:'SmtRes'!DF50)</f>
        <v>17230.32</v>
      </c>
      <c r="Q108">
        <f>SUMIF(SmtRes!AQ39:'SmtRes'!AQ50,"=1",SmtRes!DG39:'SmtRes'!DG50)</f>
        <v>76389.87</v>
      </c>
      <c r="R108">
        <f>SUMIF(SmtRes!AQ39:'SmtRes'!AQ50,"=1",SmtRes!DH39:'SmtRes'!DH50)</f>
        <v>40057.43</v>
      </c>
      <c r="S108">
        <f>SUMIF(SmtRes!AQ39:'SmtRes'!AQ50,"=1",SmtRes!DI39:'SmtRes'!DI50)</f>
        <v>220797.1</v>
      </c>
      <c r="T108">
        <f t="shared" si="61"/>
        <v>0</v>
      </c>
      <c r="U108">
        <f>SUMIF(SmtRes!AQ39:'SmtRes'!AQ50,"=1",SmtRes!CV39:'SmtRes'!CV50)</f>
        <v>460.416</v>
      </c>
      <c r="V108">
        <f>SUMIF(SmtRes!AQ39:'SmtRes'!AQ50,"=1",SmtRes!CW39:'SmtRes'!CW50)</f>
        <v>69.695999999999998</v>
      </c>
      <c r="W108">
        <f t="shared" si="62"/>
        <v>0</v>
      </c>
      <c r="X108">
        <f t="shared" si="63"/>
        <v>253028.89</v>
      </c>
      <c r="Y108">
        <f t="shared" si="63"/>
        <v>133035.81</v>
      </c>
      <c r="AA108">
        <v>65174513</v>
      </c>
      <c r="AB108">
        <f t="shared" si="64"/>
        <v>11754.156498</v>
      </c>
      <c r="AC108">
        <f>ROUND((SUM(SmtRes!BQ39:'SmtRes'!BQ50)),6)</f>
        <v>651.90059799999995</v>
      </c>
      <c r="AD108">
        <f>ROUND((((SUM(SmtRes!BR39:'SmtRes'!BR50))-(SUM(SmtRes!BS39:'SmtRes'!BS50)))+AE108),6)</f>
        <v>2738.7294999999999</v>
      </c>
      <c r="AE108">
        <f>ROUND((SUM(SmtRes!BS39:'SmtRes'!BS50)),6)</f>
        <v>1517.3268</v>
      </c>
      <c r="AF108">
        <f>ROUND((SUM(SmtRes!BT39:'SmtRes'!BT50)),6)</f>
        <v>8363.5264000000006</v>
      </c>
      <c r="AG108">
        <f t="shared" si="65"/>
        <v>0</v>
      </c>
      <c r="AH108">
        <f>(SUM(SmtRes!BU39:'SmtRes'!BU50))</f>
        <v>17.440000000000001</v>
      </c>
      <c r="AI108">
        <f>(SUM(SmtRes!BV39:'SmtRes'!BV50))</f>
        <v>2.64</v>
      </c>
      <c r="AJ108">
        <f t="shared" si="66"/>
        <v>0</v>
      </c>
      <c r="AK108">
        <v>13271.483298400002</v>
      </c>
      <c r="AL108">
        <v>651.90059840000004</v>
      </c>
      <c r="AM108">
        <v>2738.7295000000004</v>
      </c>
      <c r="AN108">
        <v>1517.3268000000003</v>
      </c>
      <c r="AO108">
        <v>8363.5264000000006</v>
      </c>
      <c r="AP108">
        <v>0</v>
      </c>
      <c r="AQ108">
        <v>17.440000000000001</v>
      </c>
      <c r="AR108">
        <v>2.64</v>
      </c>
      <c r="AS108">
        <v>0</v>
      </c>
      <c r="AT108">
        <v>97</v>
      </c>
      <c r="AU108">
        <v>51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1</v>
      </c>
      <c r="BD108" t="s">
        <v>3</v>
      </c>
      <c r="BE108" t="s">
        <v>3</v>
      </c>
      <c r="BF108" t="s">
        <v>3</v>
      </c>
      <c r="BG108" t="s">
        <v>3</v>
      </c>
      <c r="BH108">
        <v>0</v>
      </c>
      <c r="BI108">
        <v>2</v>
      </c>
      <c r="BJ108" t="s">
        <v>124</v>
      </c>
      <c r="BM108">
        <v>108001</v>
      </c>
      <c r="BN108">
        <v>0</v>
      </c>
      <c r="BO108" t="s">
        <v>3</v>
      </c>
      <c r="BP108">
        <v>0</v>
      </c>
      <c r="BQ108">
        <v>3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97</v>
      </c>
      <c r="CA108">
        <v>51</v>
      </c>
      <c r="CB108" t="s">
        <v>3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si="67"/>
        <v>354474.72000000003</v>
      </c>
      <c r="CQ108">
        <f>SUMIF(SmtRes!AQ39:'SmtRes'!AQ50,"=1",SmtRes!AA39:'SmtRes'!AA50)</f>
        <v>218231.08</v>
      </c>
      <c r="CR108">
        <f>SUMIF(SmtRes!AQ39:'SmtRes'!AQ50,"=1",SmtRes!AB39:'SmtRes'!AB50)</f>
        <v>2150.29</v>
      </c>
      <c r="CS108">
        <f>SUMIF(SmtRes!AQ39:'SmtRes'!AQ50,"=1",SmtRes!AC39:'SmtRes'!AC50)</f>
        <v>1149.49</v>
      </c>
      <c r="CT108">
        <f>SUMIF(SmtRes!AQ39:'SmtRes'!AQ50,"=1",SmtRes!AD39:'SmtRes'!AD50)</f>
        <v>479.56</v>
      </c>
      <c r="CU108">
        <f t="shared" si="68"/>
        <v>0</v>
      </c>
      <c r="CV108">
        <f>SUMIF(SmtRes!AQ39:'SmtRes'!AQ50,"=1",SmtRes!BU39:'SmtRes'!BU50)</f>
        <v>17.440000000000001</v>
      </c>
      <c r="CW108">
        <f>SUMIF(SmtRes!AQ39:'SmtRes'!AQ50,"=1",SmtRes!BV39:'SmtRes'!BV50)</f>
        <v>2.64</v>
      </c>
      <c r="CX108">
        <f t="shared" si="69"/>
        <v>0</v>
      </c>
      <c r="CY108">
        <f t="shared" si="70"/>
        <v>253028.8941</v>
      </c>
      <c r="CZ108">
        <f t="shared" si="71"/>
        <v>133035.81029999998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1003</v>
      </c>
      <c r="DV108" t="s">
        <v>123</v>
      </c>
      <c r="DW108" t="s">
        <v>123</v>
      </c>
      <c r="DX108">
        <v>100</v>
      </c>
      <c r="DZ108" t="s">
        <v>3</v>
      </c>
      <c r="EA108" t="s">
        <v>3</v>
      </c>
      <c r="EB108" t="s">
        <v>3</v>
      </c>
      <c r="EC108" t="s">
        <v>3</v>
      </c>
      <c r="EE108">
        <v>64850885</v>
      </c>
      <c r="EF108">
        <v>3</v>
      </c>
      <c r="EG108" t="s">
        <v>128</v>
      </c>
      <c r="EH108">
        <v>0</v>
      </c>
      <c r="EI108" t="s">
        <v>3</v>
      </c>
      <c r="EJ108">
        <v>2</v>
      </c>
      <c r="EK108">
        <v>108001</v>
      </c>
      <c r="EL108" t="s">
        <v>129</v>
      </c>
      <c r="EM108" t="s">
        <v>130</v>
      </c>
      <c r="EO108" t="s">
        <v>3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17.440000000000001</v>
      </c>
      <c r="EX108">
        <v>2.64</v>
      </c>
      <c r="EY108">
        <v>0</v>
      </c>
      <c r="FQ108">
        <v>0</v>
      </c>
      <c r="FR108">
        <f t="shared" si="72"/>
        <v>0</v>
      </c>
      <c r="FS108">
        <v>0</v>
      </c>
      <c r="FX108">
        <v>97</v>
      </c>
      <c r="FY108">
        <v>51</v>
      </c>
      <c r="GA108" t="s">
        <v>3</v>
      </c>
      <c r="GD108">
        <v>1</v>
      </c>
      <c r="GF108">
        <v>1941302536</v>
      </c>
      <c r="GG108">
        <v>2</v>
      </c>
      <c r="GH108">
        <v>1</v>
      </c>
      <c r="GI108">
        <v>-2</v>
      </c>
      <c r="GJ108">
        <v>0</v>
      </c>
      <c r="GK108">
        <v>0</v>
      </c>
      <c r="GL108">
        <f t="shared" si="73"/>
        <v>0</v>
      </c>
      <c r="GM108">
        <f t="shared" si="74"/>
        <v>740539.42</v>
      </c>
      <c r="GN108">
        <f t="shared" si="75"/>
        <v>0</v>
      </c>
      <c r="GO108">
        <f t="shared" si="76"/>
        <v>740539.42</v>
      </c>
      <c r="GP108">
        <f t="shared" si="77"/>
        <v>0</v>
      </c>
      <c r="GR108">
        <v>0</v>
      </c>
      <c r="GS108">
        <v>0</v>
      </c>
      <c r="GT108">
        <v>0</v>
      </c>
      <c r="GU108" t="s">
        <v>3</v>
      </c>
      <c r="GV108">
        <f t="shared" si="78"/>
        <v>0</v>
      </c>
      <c r="GW108">
        <v>1</v>
      </c>
      <c r="GX108">
        <f t="shared" si="79"/>
        <v>0</v>
      </c>
      <c r="HA108">
        <v>0</v>
      </c>
      <c r="HB108">
        <v>0</v>
      </c>
      <c r="HC108">
        <f t="shared" si="80"/>
        <v>0</v>
      </c>
      <c r="HE108" t="s">
        <v>3</v>
      </c>
      <c r="HF108" t="s">
        <v>3</v>
      </c>
      <c r="HM108" t="s">
        <v>3</v>
      </c>
      <c r="HN108" t="s">
        <v>132</v>
      </c>
      <c r="HO108" t="s">
        <v>133</v>
      </c>
      <c r="HP108" t="s">
        <v>129</v>
      </c>
      <c r="HQ108" t="s">
        <v>129</v>
      </c>
      <c r="IK108">
        <v>0</v>
      </c>
    </row>
    <row r="109" spans="1:245" x14ac:dyDescent="0.2">
      <c r="A109">
        <v>17</v>
      </c>
      <c r="B109">
        <v>0</v>
      </c>
      <c r="C109">
        <f>ROW(SmtRes!A59)</f>
        <v>59</v>
      </c>
      <c r="D109">
        <f>ROW(EtalonRes!A60)</f>
        <v>60</v>
      </c>
      <c r="E109" t="s">
        <v>148</v>
      </c>
      <c r="F109" t="s">
        <v>135</v>
      </c>
      <c r="G109" t="s">
        <v>136</v>
      </c>
      <c r="H109" t="s">
        <v>137</v>
      </c>
      <c r="I109">
        <v>6</v>
      </c>
      <c r="J109">
        <v>0</v>
      </c>
      <c r="K109">
        <v>6</v>
      </c>
      <c r="O109">
        <f t="shared" si="60"/>
        <v>39802.9</v>
      </c>
      <c r="P109">
        <f>SUMIF(SmtRes!AQ51:'SmtRes'!AQ59,"=1",SmtRes!DF51:'SmtRes'!DF59)</f>
        <v>7379.73</v>
      </c>
      <c r="Q109">
        <f>SUMIF(SmtRes!AQ51:'SmtRes'!AQ59,"=1",SmtRes!DG51:'SmtRes'!DG59)</f>
        <v>127.77</v>
      </c>
      <c r="R109">
        <f>SUMIF(SmtRes!AQ51:'SmtRes'!AQ59,"=1",SmtRes!DH51:'SmtRes'!DH59)</f>
        <v>68.97</v>
      </c>
      <c r="S109">
        <f>SUMIF(SmtRes!AQ51:'SmtRes'!AQ59,"=1",SmtRes!DI51:'SmtRes'!DI59)</f>
        <v>32226.43</v>
      </c>
      <c r="T109">
        <f t="shared" si="61"/>
        <v>0</v>
      </c>
      <c r="U109">
        <f>SUMIF(SmtRes!AQ51:'SmtRes'!AQ59,"=1",SmtRes!CV51:'SmtRes'!CV59)</f>
        <v>67.2</v>
      </c>
      <c r="V109">
        <f>SUMIF(SmtRes!AQ51:'SmtRes'!AQ59,"=1",SmtRes!CW51:'SmtRes'!CW59)</f>
        <v>0.12</v>
      </c>
      <c r="W109">
        <f t="shared" si="62"/>
        <v>0</v>
      </c>
      <c r="X109">
        <f t="shared" si="63"/>
        <v>31326.54</v>
      </c>
      <c r="Y109">
        <f t="shared" si="63"/>
        <v>16470.650000000001</v>
      </c>
      <c r="AA109">
        <v>65174513</v>
      </c>
      <c r="AB109">
        <f t="shared" si="64"/>
        <v>6374.0542599999999</v>
      </c>
      <c r="AC109">
        <f>ROUND((SUM(SmtRes!BQ51:'SmtRes'!BQ59)),6)</f>
        <v>982.69115999999997</v>
      </c>
      <c r="AD109">
        <f>ROUND((((SUM(SmtRes!BR51:'SmtRes'!BR59))-(SUM(SmtRes!BS51:'SmtRes'!BS59)))+AE109),6)</f>
        <v>20.2911</v>
      </c>
      <c r="AE109">
        <f>ROUND((SUM(SmtRes!BS51:'SmtRes'!BS59)),6)</f>
        <v>11.494899999999999</v>
      </c>
      <c r="AF109">
        <f>ROUND((SUM(SmtRes!BT51:'SmtRes'!BT59)),6)</f>
        <v>5371.0720000000001</v>
      </c>
      <c r="AG109">
        <f t="shared" si="65"/>
        <v>0</v>
      </c>
      <c r="AH109">
        <f>(SUM(SmtRes!BU51:'SmtRes'!BU59))</f>
        <v>11.2</v>
      </c>
      <c r="AI109">
        <f>(SUM(SmtRes!BV51:'SmtRes'!BV59))</f>
        <v>0.02</v>
      </c>
      <c r="AJ109">
        <f t="shared" si="66"/>
        <v>0</v>
      </c>
      <c r="AK109">
        <v>6385.5491599999996</v>
      </c>
      <c r="AL109">
        <v>982.69115999999997</v>
      </c>
      <c r="AM109">
        <v>20.2911</v>
      </c>
      <c r="AN109">
        <v>11.494900000000001</v>
      </c>
      <c r="AO109">
        <v>5371.0720000000001</v>
      </c>
      <c r="AP109">
        <v>0</v>
      </c>
      <c r="AQ109">
        <v>11.2</v>
      </c>
      <c r="AR109">
        <v>0.02</v>
      </c>
      <c r="AS109">
        <v>0</v>
      </c>
      <c r="AT109">
        <v>97</v>
      </c>
      <c r="AU109">
        <v>51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1</v>
      </c>
      <c r="BD109" t="s">
        <v>3</v>
      </c>
      <c r="BE109" t="s">
        <v>3</v>
      </c>
      <c r="BF109" t="s">
        <v>3</v>
      </c>
      <c r="BG109" t="s">
        <v>3</v>
      </c>
      <c r="BH109">
        <v>0</v>
      </c>
      <c r="BI109">
        <v>2</v>
      </c>
      <c r="BJ109" t="s">
        <v>138</v>
      </c>
      <c r="BM109">
        <v>108001</v>
      </c>
      <c r="BN109">
        <v>0</v>
      </c>
      <c r="BO109" t="s">
        <v>3</v>
      </c>
      <c r="BP109">
        <v>0</v>
      </c>
      <c r="BQ109">
        <v>3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97</v>
      </c>
      <c r="CA109">
        <v>51</v>
      </c>
      <c r="CB109" t="s">
        <v>3</v>
      </c>
      <c r="CE109">
        <v>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 t="shared" si="67"/>
        <v>39802.9</v>
      </c>
      <c r="CQ109">
        <f>SUMIF(SmtRes!AQ51:'SmtRes'!AQ59,"=1",SmtRes!AA51:'SmtRes'!AA59)</f>
        <v>316024.24000000005</v>
      </c>
      <c r="CR109">
        <f>SUMIF(SmtRes!AQ51:'SmtRes'!AQ59,"=1",SmtRes!AB51:'SmtRes'!AB59)</f>
        <v>2129.4700000000003</v>
      </c>
      <c r="CS109">
        <f>SUMIF(SmtRes!AQ51:'SmtRes'!AQ59,"=1",SmtRes!AC51:'SmtRes'!AC59)</f>
        <v>1149.49</v>
      </c>
      <c r="CT109">
        <f>SUMIF(SmtRes!AQ51:'SmtRes'!AQ59,"=1",SmtRes!AD51:'SmtRes'!AD59)</f>
        <v>479.56</v>
      </c>
      <c r="CU109">
        <f t="shared" si="68"/>
        <v>0</v>
      </c>
      <c r="CV109">
        <f>SUMIF(SmtRes!AQ51:'SmtRes'!AQ59,"=1",SmtRes!BU51:'SmtRes'!BU59)</f>
        <v>11.2</v>
      </c>
      <c r="CW109">
        <f>SUMIF(SmtRes!AQ51:'SmtRes'!AQ59,"=1",SmtRes!BV51:'SmtRes'!BV59)</f>
        <v>0.02</v>
      </c>
      <c r="CX109">
        <f t="shared" si="69"/>
        <v>0</v>
      </c>
      <c r="CY109">
        <f t="shared" si="70"/>
        <v>31326.538000000004</v>
      </c>
      <c r="CZ109">
        <f t="shared" si="71"/>
        <v>16470.654000000002</v>
      </c>
      <c r="DC109" t="s">
        <v>3</v>
      </c>
      <c r="DD109" t="s">
        <v>3</v>
      </c>
      <c r="DE109" t="s">
        <v>3</v>
      </c>
      <c r="DF109" t="s">
        <v>3</v>
      </c>
      <c r="DG109" t="s">
        <v>3</v>
      </c>
      <c r="DH109" t="s">
        <v>3</v>
      </c>
      <c r="DI109" t="s">
        <v>3</v>
      </c>
      <c r="DJ109" t="s">
        <v>3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1013</v>
      </c>
      <c r="DV109" t="s">
        <v>137</v>
      </c>
      <c r="DW109" t="s">
        <v>137</v>
      </c>
      <c r="DX109">
        <v>1</v>
      </c>
      <c r="DZ109" t="s">
        <v>3</v>
      </c>
      <c r="EA109" t="s">
        <v>3</v>
      </c>
      <c r="EB109" t="s">
        <v>3</v>
      </c>
      <c r="EC109" t="s">
        <v>3</v>
      </c>
      <c r="EE109">
        <v>64850885</v>
      </c>
      <c r="EF109">
        <v>3</v>
      </c>
      <c r="EG109" t="s">
        <v>128</v>
      </c>
      <c r="EH109">
        <v>0</v>
      </c>
      <c r="EI109" t="s">
        <v>3</v>
      </c>
      <c r="EJ109">
        <v>2</v>
      </c>
      <c r="EK109">
        <v>108001</v>
      </c>
      <c r="EL109" t="s">
        <v>129</v>
      </c>
      <c r="EM109" t="s">
        <v>130</v>
      </c>
      <c r="EO109" t="s">
        <v>3</v>
      </c>
      <c r="EQ109">
        <v>0</v>
      </c>
      <c r="ER109">
        <v>0</v>
      </c>
      <c r="ES109">
        <v>0</v>
      </c>
      <c r="ET109">
        <v>0</v>
      </c>
      <c r="EU109">
        <v>0</v>
      </c>
      <c r="EV109">
        <v>0</v>
      </c>
      <c r="EW109">
        <v>11.2</v>
      </c>
      <c r="EX109">
        <v>0.02</v>
      </c>
      <c r="EY109">
        <v>0</v>
      </c>
      <c r="FQ109">
        <v>0</v>
      </c>
      <c r="FR109">
        <f t="shared" si="72"/>
        <v>0</v>
      </c>
      <c r="FS109">
        <v>0</v>
      </c>
      <c r="FX109">
        <v>97</v>
      </c>
      <c r="FY109">
        <v>51</v>
      </c>
      <c r="GA109" t="s">
        <v>3</v>
      </c>
      <c r="GD109">
        <v>1</v>
      </c>
      <c r="GF109">
        <v>1642663661</v>
      </c>
      <c r="GG109">
        <v>2</v>
      </c>
      <c r="GH109">
        <v>1</v>
      </c>
      <c r="GI109">
        <v>-2</v>
      </c>
      <c r="GJ109">
        <v>0</v>
      </c>
      <c r="GK109">
        <v>0</v>
      </c>
      <c r="GL109">
        <f t="shared" si="73"/>
        <v>0</v>
      </c>
      <c r="GM109">
        <f t="shared" si="74"/>
        <v>87600.09</v>
      </c>
      <c r="GN109">
        <f t="shared" si="75"/>
        <v>0</v>
      </c>
      <c r="GO109">
        <f t="shared" si="76"/>
        <v>87600.09</v>
      </c>
      <c r="GP109">
        <f t="shared" si="77"/>
        <v>0</v>
      </c>
      <c r="GR109">
        <v>0</v>
      </c>
      <c r="GS109">
        <v>3</v>
      </c>
      <c r="GT109">
        <v>0</v>
      </c>
      <c r="GU109" t="s">
        <v>3</v>
      </c>
      <c r="GV109">
        <f t="shared" si="78"/>
        <v>0</v>
      </c>
      <c r="GW109">
        <v>1</v>
      </c>
      <c r="GX109">
        <f t="shared" si="79"/>
        <v>0</v>
      </c>
      <c r="HA109">
        <v>0</v>
      </c>
      <c r="HB109">
        <v>0</v>
      </c>
      <c r="HC109">
        <f t="shared" si="80"/>
        <v>0</v>
      </c>
      <c r="HE109" t="s">
        <v>3</v>
      </c>
      <c r="HF109" t="s">
        <v>3</v>
      </c>
      <c r="HM109" t="s">
        <v>3</v>
      </c>
      <c r="HN109" t="s">
        <v>132</v>
      </c>
      <c r="HO109" t="s">
        <v>133</v>
      </c>
      <c r="HP109" t="s">
        <v>129</v>
      </c>
      <c r="HQ109" t="s">
        <v>129</v>
      </c>
      <c r="IK109">
        <v>0</v>
      </c>
    </row>
    <row r="110" spans="1:245" x14ac:dyDescent="0.2">
      <c r="A110">
        <v>17</v>
      </c>
      <c r="B110">
        <v>0</v>
      </c>
      <c r="C110">
        <f>ROW(SmtRes!A63)</f>
        <v>63</v>
      </c>
      <c r="D110">
        <f>ROW(EtalonRes!A64)</f>
        <v>64</v>
      </c>
      <c r="E110" t="s">
        <v>149</v>
      </c>
      <c r="F110" t="s">
        <v>150</v>
      </c>
      <c r="G110" t="s">
        <v>151</v>
      </c>
      <c r="H110" t="s">
        <v>123</v>
      </c>
      <c r="I110">
        <f>ROUND(1320/100,7)</f>
        <v>13.2</v>
      </c>
      <c r="J110">
        <v>0</v>
      </c>
      <c r="K110">
        <f>ROUND(1320/100,7)</f>
        <v>13.2</v>
      </c>
      <c r="O110">
        <f t="shared" si="60"/>
        <v>34673.269999999997</v>
      </c>
      <c r="P110">
        <f>SUMIF(SmtRes!AQ60:'SmtRes'!AQ63,"=1",SmtRes!DF60:'SmtRes'!DF63)</f>
        <v>0</v>
      </c>
      <c r="Q110">
        <f>SUMIF(SmtRes!AQ60:'SmtRes'!AQ63,"=1",SmtRes!DG60:'SmtRes'!DG63)</f>
        <v>5114.3100000000004</v>
      </c>
      <c r="R110">
        <f>SUMIF(SmtRes!AQ60:'SmtRes'!AQ63,"=1",SmtRes!DH60:'SmtRes'!DH63)</f>
        <v>4338.42</v>
      </c>
      <c r="S110">
        <f>SUMIF(SmtRes!AQ60:'SmtRes'!AQ63,"=1",SmtRes!DI60:'SmtRes'!DI63)</f>
        <v>25220.54</v>
      </c>
      <c r="T110">
        <f t="shared" si="61"/>
        <v>0</v>
      </c>
      <c r="U110">
        <f>SUMIF(SmtRes!AQ60:'SmtRes'!AQ63,"=1",SmtRes!CV60:'SmtRes'!CV63)</f>
        <v>61.512</v>
      </c>
      <c r="V110">
        <f>SUMIF(SmtRes!AQ60:'SmtRes'!AQ63,"=1",SmtRes!CW60:'SmtRes'!CW63)</f>
        <v>8.8439999999999994</v>
      </c>
      <c r="W110">
        <f t="shared" si="62"/>
        <v>0</v>
      </c>
      <c r="X110">
        <f t="shared" si="63"/>
        <v>28672.19</v>
      </c>
      <c r="Y110">
        <f t="shared" si="63"/>
        <v>15075.07</v>
      </c>
      <c r="AA110">
        <v>65174513</v>
      </c>
      <c r="AB110">
        <f t="shared" si="64"/>
        <v>2230.8530000000001</v>
      </c>
      <c r="AC110">
        <f>ROUND((0),6)</f>
        <v>0</v>
      </c>
      <c r="AD110">
        <f>ROUND((((SUM(SmtRes!BR60:'SmtRes'!BR63))-(SUM(SmtRes!BS60:'SmtRes'!BS63)))+AE110),6)</f>
        <v>320.20639999999997</v>
      </c>
      <c r="AE110">
        <f>ROUND((SUM(SmtRes!BS60:'SmtRes'!BS63)),6)</f>
        <v>328.66849999999999</v>
      </c>
      <c r="AF110">
        <f>ROUND((SUM(SmtRes!BT60:'SmtRes'!BT63)),6)</f>
        <v>1910.6466</v>
      </c>
      <c r="AG110">
        <f t="shared" si="65"/>
        <v>0</v>
      </c>
      <c r="AH110">
        <f>(SUM(SmtRes!BU60:'SmtRes'!BU63))</f>
        <v>4.66</v>
      </c>
      <c r="AI110">
        <f>(SUM(SmtRes!BV60:'SmtRes'!BV63))</f>
        <v>0.67</v>
      </c>
      <c r="AJ110">
        <f t="shared" si="66"/>
        <v>0</v>
      </c>
      <c r="AK110">
        <v>2559.5215000000003</v>
      </c>
      <c r="AL110">
        <v>0</v>
      </c>
      <c r="AM110">
        <v>320.20640000000003</v>
      </c>
      <c r="AN110">
        <v>328.66850000000005</v>
      </c>
      <c r="AO110">
        <v>1910.6466</v>
      </c>
      <c r="AP110">
        <v>0</v>
      </c>
      <c r="AQ110">
        <v>4.66</v>
      </c>
      <c r="AR110">
        <v>0.67</v>
      </c>
      <c r="AS110">
        <v>0</v>
      </c>
      <c r="AT110">
        <v>97</v>
      </c>
      <c r="AU110">
        <v>51</v>
      </c>
      <c r="AV110">
        <v>1</v>
      </c>
      <c r="AW110">
        <v>1</v>
      </c>
      <c r="AZ110">
        <v>1</v>
      </c>
      <c r="BA110">
        <v>1</v>
      </c>
      <c r="BB110">
        <v>1</v>
      </c>
      <c r="BC110">
        <v>1</v>
      </c>
      <c r="BD110" t="s">
        <v>3</v>
      </c>
      <c r="BE110" t="s">
        <v>3</v>
      </c>
      <c r="BF110" t="s">
        <v>3</v>
      </c>
      <c r="BG110" t="s">
        <v>3</v>
      </c>
      <c r="BH110">
        <v>0</v>
      </c>
      <c r="BI110">
        <v>2</v>
      </c>
      <c r="BJ110" t="s">
        <v>152</v>
      </c>
      <c r="BM110">
        <v>108001</v>
      </c>
      <c r="BN110">
        <v>0</v>
      </c>
      <c r="BO110" t="s">
        <v>3</v>
      </c>
      <c r="BP110">
        <v>0</v>
      </c>
      <c r="BQ110">
        <v>3</v>
      </c>
      <c r="BR110">
        <v>0</v>
      </c>
      <c r="BS110">
        <v>1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97</v>
      </c>
      <c r="CA110">
        <v>51</v>
      </c>
      <c r="CB110" t="s">
        <v>3</v>
      </c>
      <c r="CE110">
        <v>0</v>
      </c>
      <c r="CF110">
        <v>0</v>
      </c>
      <c r="CG110">
        <v>0</v>
      </c>
      <c r="CM110">
        <v>0</v>
      </c>
      <c r="CN110" t="s">
        <v>3</v>
      </c>
      <c r="CO110">
        <v>0</v>
      </c>
      <c r="CP110">
        <f t="shared" si="67"/>
        <v>34673.270000000004</v>
      </c>
      <c r="CQ110">
        <f>SUMIF(SmtRes!AQ60:'SmtRes'!AQ63,"=1",SmtRes!AA60:'SmtRes'!AA63)</f>
        <v>0</v>
      </c>
      <c r="CR110">
        <f>SUMIF(SmtRes!AQ60:'SmtRes'!AQ63,"=1",SmtRes!AB60:'SmtRes'!AB63)</f>
        <v>578.28</v>
      </c>
      <c r="CS110">
        <f>SUMIF(SmtRes!AQ60:'SmtRes'!AQ63,"=1",SmtRes!AC60:'SmtRes'!AC63)</f>
        <v>490.55</v>
      </c>
      <c r="CT110">
        <f>SUMIF(SmtRes!AQ60:'SmtRes'!AQ63,"=1",SmtRes!AD60:'SmtRes'!AD63)</f>
        <v>410.01</v>
      </c>
      <c r="CU110">
        <f t="shared" si="68"/>
        <v>0</v>
      </c>
      <c r="CV110">
        <f>SUMIF(SmtRes!AQ60:'SmtRes'!AQ63,"=1",SmtRes!BU60:'SmtRes'!BU63)</f>
        <v>4.66</v>
      </c>
      <c r="CW110">
        <f>SUMIF(SmtRes!AQ60:'SmtRes'!AQ63,"=1",SmtRes!BV60:'SmtRes'!BV63)</f>
        <v>0.67</v>
      </c>
      <c r="CX110">
        <f t="shared" si="69"/>
        <v>0</v>
      </c>
      <c r="CY110">
        <f t="shared" si="70"/>
        <v>28672.191200000001</v>
      </c>
      <c r="CZ110">
        <f t="shared" si="71"/>
        <v>15075.069599999999</v>
      </c>
      <c r="DC110" t="s">
        <v>3</v>
      </c>
      <c r="DD110" t="s">
        <v>3</v>
      </c>
      <c r="DE110" t="s">
        <v>3</v>
      </c>
      <c r="DF110" t="s">
        <v>3</v>
      </c>
      <c r="DG110" t="s">
        <v>3</v>
      </c>
      <c r="DH110" t="s">
        <v>3</v>
      </c>
      <c r="DI110" t="s">
        <v>3</v>
      </c>
      <c r="DJ110" t="s">
        <v>3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1003</v>
      </c>
      <c r="DV110" t="s">
        <v>123</v>
      </c>
      <c r="DW110" t="s">
        <v>123</v>
      </c>
      <c r="DX110">
        <v>100</v>
      </c>
      <c r="DZ110" t="s">
        <v>3</v>
      </c>
      <c r="EA110" t="s">
        <v>3</v>
      </c>
      <c r="EB110" t="s">
        <v>3</v>
      </c>
      <c r="EC110" t="s">
        <v>3</v>
      </c>
      <c r="EE110">
        <v>64850885</v>
      </c>
      <c r="EF110">
        <v>3</v>
      </c>
      <c r="EG110" t="s">
        <v>128</v>
      </c>
      <c r="EH110">
        <v>0</v>
      </c>
      <c r="EI110" t="s">
        <v>3</v>
      </c>
      <c r="EJ110">
        <v>2</v>
      </c>
      <c r="EK110">
        <v>108001</v>
      </c>
      <c r="EL110" t="s">
        <v>129</v>
      </c>
      <c r="EM110" t="s">
        <v>130</v>
      </c>
      <c r="EO110" t="s">
        <v>3</v>
      </c>
      <c r="EQ110">
        <v>0</v>
      </c>
      <c r="ER110">
        <v>0</v>
      </c>
      <c r="ES110">
        <v>0</v>
      </c>
      <c r="ET110">
        <v>0</v>
      </c>
      <c r="EU110">
        <v>0</v>
      </c>
      <c r="EV110">
        <v>0</v>
      </c>
      <c r="EW110">
        <v>4.66</v>
      </c>
      <c r="EX110">
        <v>0.67</v>
      </c>
      <c r="EY110">
        <v>0</v>
      </c>
      <c r="FQ110">
        <v>0</v>
      </c>
      <c r="FR110">
        <f t="shared" si="72"/>
        <v>0</v>
      </c>
      <c r="FS110">
        <v>0</v>
      </c>
      <c r="FX110">
        <v>97</v>
      </c>
      <c r="FY110">
        <v>51</v>
      </c>
      <c r="GA110" t="s">
        <v>3</v>
      </c>
      <c r="GD110">
        <v>1</v>
      </c>
      <c r="GF110">
        <v>990209436</v>
      </c>
      <c r="GG110">
        <v>2</v>
      </c>
      <c r="GH110">
        <v>1</v>
      </c>
      <c r="GI110">
        <v>-2</v>
      </c>
      <c r="GJ110">
        <v>0</v>
      </c>
      <c r="GK110">
        <v>0</v>
      </c>
      <c r="GL110">
        <f t="shared" si="73"/>
        <v>0</v>
      </c>
      <c r="GM110">
        <f t="shared" si="74"/>
        <v>78420.53</v>
      </c>
      <c r="GN110">
        <f t="shared" si="75"/>
        <v>0</v>
      </c>
      <c r="GO110">
        <f t="shared" si="76"/>
        <v>78420.53</v>
      </c>
      <c r="GP110">
        <f t="shared" si="77"/>
        <v>0</v>
      </c>
      <c r="GR110">
        <v>0</v>
      </c>
      <c r="GS110">
        <v>3</v>
      </c>
      <c r="GT110">
        <v>0</v>
      </c>
      <c r="GU110" t="s">
        <v>3</v>
      </c>
      <c r="GV110">
        <f t="shared" si="78"/>
        <v>0</v>
      </c>
      <c r="GW110">
        <v>1</v>
      </c>
      <c r="GX110">
        <f t="shared" si="79"/>
        <v>0</v>
      </c>
      <c r="HA110">
        <v>0</v>
      </c>
      <c r="HB110">
        <v>0</v>
      </c>
      <c r="HC110">
        <f t="shared" si="80"/>
        <v>0</v>
      </c>
      <c r="HE110" t="s">
        <v>3</v>
      </c>
      <c r="HF110" t="s">
        <v>3</v>
      </c>
      <c r="HM110" t="s">
        <v>3</v>
      </c>
      <c r="HN110" t="s">
        <v>132</v>
      </c>
      <c r="HO110" t="s">
        <v>133</v>
      </c>
      <c r="HP110" t="s">
        <v>129</v>
      </c>
      <c r="HQ110" t="s">
        <v>129</v>
      </c>
      <c r="IK110">
        <v>0</v>
      </c>
    </row>
    <row r="111" spans="1:245" x14ac:dyDescent="0.2">
      <c r="A111">
        <v>17</v>
      </c>
      <c r="B111">
        <v>0</v>
      </c>
      <c r="C111">
        <f>ROW(SmtRes!A67)</f>
        <v>67</v>
      </c>
      <c r="D111">
        <f>ROW(EtalonRes!A69)</f>
        <v>69</v>
      </c>
      <c r="E111" t="s">
        <v>153</v>
      </c>
      <c r="F111" t="s">
        <v>154</v>
      </c>
      <c r="G111" t="s">
        <v>155</v>
      </c>
      <c r="H111" t="s">
        <v>137</v>
      </c>
      <c r="I111">
        <v>13</v>
      </c>
      <c r="J111">
        <v>0</v>
      </c>
      <c r="K111">
        <v>13</v>
      </c>
      <c r="O111">
        <f t="shared" si="60"/>
        <v>9283.11</v>
      </c>
      <c r="P111">
        <f>SUMIF(SmtRes!AQ64:'SmtRes'!AQ67,"=1",SmtRes!DF64:'SmtRes'!DF67)</f>
        <v>6103.63</v>
      </c>
      <c r="Q111">
        <f>SUMIF(SmtRes!AQ64:'SmtRes'!AQ67,"=1",SmtRes!DG64:'SmtRes'!DG67)</f>
        <v>0</v>
      </c>
      <c r="R111">
        <f>SUMIF(SmtRes!AQ64:'SmtRes'!AQ67,"=1",SmtRes!DH64:'SmtRes'!DH67)</f>
        <v>0</v>
      </c>
      <c r="S111">
        <f>SUMIF(SmtRes!AQ64:'SmtRes'!AQ67,"=1",SmtRes!DI64:'SmtRes'!DI67)</f>
        <v>3179.48</v>
      </c>
      <c r="T111">
        <f t="shared" si="61"/>
        <v>0</v>
      </c>
      <c r="U111">
        <f>SUMIF(SmtRes!AQ64:'SmtRes'!AQ67,"=1",SmtRes!CV64:'SmtRes'!CV67)</f>
        <v>6.63</v>
      </c>
      <c r="V111">
        <f>SUMIF(SmtRes!AQ64:'SmtRes'!AQ67,"=1",SmtRes!CW64:'SmtRes'!CW67)</f>
        <v>0</v>
      </c>
      <c r="W111">
        <f t="shared" si="62"/>
        <v>0</v>
      </c>
      <c r="X111">
        <f t="shared" si="63"/>
        <v>3084.1</v>
      </c>
      <c r="Y111">
        <f t="shared" si="63"/>
        <v>1621.53</v>
      </c>
      <c r="AA111">
        <v>65174513</v>
      </c>
      <c r="AB111">
        <f t="shared" si="64"/>
        <v>673.50059299999998</v>
      </c>
      <c r="AC111">
        <f>ROUND((SUM(SmtRes!BQ64:'SmtRes'!BQ67)),6)</f>
        <v>428.92499299999997</v>
      </c>
      <c r="AD111">
        <f>ROUND((((0)-(0))+AE111),6)</f>
        <v>0</v>
      </c>
      <c r="AE111">
        <f>ROUND((0),6)</f>
        <v>0</v>
      </c>
      <c r="AF111">
        <f>ROUND((SUM(SmtRes!BT64:'SmtRes'!BT67)),6)</f>
        <v>244.57560000000001</v>
      </c>
      <c r="AG111">
        <f t="shared" si="65"/>
        <v>0</v>
      </c>
      <c r="AH111">
        <f>(SUM(SmtRes!BU64:'SmtRes'!BU67))</f>
        <v>0.51</v>
      </c>
      <c r="AI111">
        <f>(0)</f>
        <v>0</v>
      </c>
      <c r="AJ111">
        <f t="shared" si="66"/>
        <v>0</v>
      </c>
      <c r="AK111">
        <v>673.50059290000002</v>
      </c>
      <c r="AL111">
        <v>428.92499290000001</v>
      </c>
      <c r="AM111">
        <v>0</v>
      </c>
      <c r="AN111">
        <v>0</v>
      </c>
      <c r="AO111">
        <v>244.57560000000001</v>
      </c>
      <c r="AP111">
        <v>0</v>
      </c>
      <c r="AQ111">
        <v>0.51</v>
      </c>
      <c r="AR111">
        <v>0</v>
      </c>
      <c r="AS111">
        <v>0</v>
      </c>
      <c r="AT111">
        <v>97</v>
      </c>
      <c r="AU111">
        <v>51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2</v>
      </c>
      <c r="BJ111" t="s">
        <v>156</v>
      </c>
      <c r="BM111">
        <v>108001</v>
      </c>
      <c r="BN111">
        <v>0</v>
      </c>
      <c r="BO111" t="s">
        <v>3</v>
      </c>
      <c r="BP111">
        <v>0</v>
      </c>
      <c r="BQ111">
        <v>3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97</v>
      </c>
      <c r="CA111">
        <v>51</v>
      </c>
      <c r="CB111" t="s">
        <v>3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si="67"/>
        <v>9283.11</v>
      </c>
      <c r="CQ111">
        <f>SUMIF(SmtRes!AQ64:'SmtRes'!AQ67,"=1",SmtRes!AA64:'SmtRes'!AA67)</f>
        <v>732326.65</v>
      </c>
      <c r="CR111">
        <f>SUMIF(SmtRes!AQ64:'SmtRes'!AQ67,"=1",SmtRes!AB64:'SmtRes'!AB67)</f>
        <v>0</v>
      </c>
      <c r="CS111">
        <f>SUMIF(SmtRes!AQ64:'SmtRes'!AQ67,"=1",SmtRes!AC64:'SmtRes'!AC67)</f>
        <v>0</v>
      </c>
      <c r="CT111">
        <f>SUMIF(SmtRes!AQ64:'SmtRes'!AQ67,"=1",SmtRes!AD64:'SmtRes'!AD67)</f>
        <v>479.56</v>
      </c>
      <c r="CU111">
        <f t="shared" si="68"/>
        <v>0</v>
      </c>
      <c r="CV111">
        <f>SUMIF(SmtRes!AQ64:'SmtRes'!AQ67,"=1",SmtRes!BU64:'SmtRes'!BU67)</f>
        <v>0.51</v>
      </c>
      <c r="CW111">
        <f>SUMIF(SmtRes!AQ64:'SmtRes'!AQ67,"=1",SmtRes!BV64:'SmtRes'!BV67)</f>
        <v>0</v>
      </c>
      <c r="CX111">
        <f t="shared" si="69"/>
        <v>0</v>
      </c>
      <c r="CY111">
        <f t="shared" si="70"/>
        <v>3084.0956000000001</v>
      </c>
      <c r="CZ111">
        <f t="shared" si="71"/>
        <v>1621.5348000000001</v>
      </c>
      <c r="DC111" t="s">
        <v>3</v>
      </c>
      <c r="DD111" t="s">
        <v>3</v>
      </c>
      <c r="DE111" t="s">
        <v>3</v>
      </c>
      <c r="DF111" t="s">
        <v>3</v>
      </c>
      <c r="DG111" t="s">
        <v>3</v>
      </c>
      <c r="DH111" t="s">
        <v>3</v>
      </c>
      <c r="DI111" t="s">
        <v>3</v>
      </c>
      <c r="DJ111" t="s">
        <v>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1013</v>
      </c>
      <c r="DV111" t="s">
        <v>137</v>
      </c>
      <c r="DW111" t="s">
        <v>137</v>
      </c>
      <c r="DX111">
        <v>1</v>
      </c>
      <c r="DZ111" t="s">
        <v>3</v>
      </c>
      <c r="EA111" t="s">
        <v>3</v>
      </c>
      <c r="EB111" t="s">
        <v>3</v>
      </c>
      <c r="EC111" t="s">
        <v>3</v>
      </c>
      <c r="EE111">
        <v>64850885</v>
      </c>
      <c r="EF111">
        <v>3</v>
      </c>
      <c r="EG111" t="s">
        <v>128</v>
      </c>
      <c r="EH111">
        <v>0</v>
      </c>
      <c r="EI111" t="s">
        <v>3</v>
      </c>
      <c r="EJ111">
        <v>2</v>
      </c>
      <c r="EK111">
        <v>108001</v>
      </c>
      <c r="EL111" t="s">
        <v>129</v>
      </c>
      <c r="EM111" t="s">
        <v>130</v>
      </c>
      <c r="EO111" t="s">
        <v>3</v>
      </c>
      <c r="EQ111">
        <v>0</v>
      </c>
      <c r="ER111">
        <v>0</v>
      </c>
      <c r="ES111">
        <v>0</v>
      </c>
      <c r="ET111">
        <v>0</v>
      </c>
      <c r="EU111">
        <v>0</v>
      </c>
      <c r="EV111">
        <v>0</v>
      </c>
      <c r="EW111">
        <v>0.51</v>
      </c>
      <c r="EX111">
        <v>0</v>
      </c>
      <c r="EY111">
        <v>0</v>
      </c>
      <c r="FQ111">
        <v>0</v>
      </c>
      <c r="FR111">
        <f t="shared" si="72"/>
        <v>0</v>
      </c>
      <c r="FS111">
        <v>0</v>
      </c>
      <c r="FX111">
        <v>97</v>
      </c>
      <c r="FY111">
        <v>51</v>
      </c>
      <c r="GA111" t="s">
        <v>3</v>
      </c>
      <c r="GD111">
        <v>1</v>
      </c>
      <c r="GF111">
        <v>-766800679</v>
      </c>
      <c r="GG111">
        <v>2</v>
      </c>
      <c r="GH111">
        <v>1</v>
      </c>
      <c r="GI111">
        <v>-2</v>
      </c>
      <c r="GJ111">
        <v>0</v>
      </c>
      <c r="GK111">
        <v>0</v>
      </c>
      <c r="GL111">
        <f t="shared" si="73"/>
        <v>0</v>
      </c>
      <c r="GM111">
        <f t="shared" si="74"/>
        <v>13988.74</v>
      </c>
      <c r="GN111">
        <f t="shared" si="75"/>
        <v>0</v>
      </c>
      <c r="GO111">
        <f t="shared" si="76"/>
        <v>13988.74</v>
      </c>
      <c r="GP111">
        <f t="shared" si="77"/>
        <v>0</v>
      </c>
      <c r="GR111">
        <v>0</v>
      </c>
      <c r="GS111">
        <v>0</v>
      </c>
      <c r="GT111">
        <v>0</v>
      </c>
      <c r="GU111" t="s">
        <v>3</v>
      </c>
      <c r="GV111">
        <f t="shared" si="78"/>
        <v>0</v>
      </c>
      <c r="GW111">
        <v>1</v>
      </c>
      <c r="GX111">
        <f t="shared" si="79"/>
        <v>0</v>
      </c>
      <c r="HA111">
        <v>0</v>
      </c>
      <c r="HB111">
        <v>0</v>
      </c>
      <c r="HC111">
        <f t="shared" si="80"/>
        <v>0</v>
      </c>
      <c r="HE111" t="s">
        <v>3</v>
      </c>
      <c r="HF111" t="s">
        <v>3</v>
      </c>
      <c r="HM111" t="s">
        <v>3</v>
      </c>
      <c r="HN111" t="s">
        <v>132</v>
      </c>
      <c r="HO111" t="s">
        <v>133</v>
      </c>
      <c r="HP111" t="s">
        <v>129</v>
      </c>
      <c r="HQ111" t="s">
        <v>129</v>
      </c>
      <c r="IK111">
        <v>0</v>
      </c>
    </row>
    <row r="113" spans="1:206" x14ac:dyDescent="0.2">
      <c r="A113" s="2">
        <v>51</v>
      </c>
      <c r="B113" s="2">
        <f>B102</f>
        <v>0</v>
      </c>
      <c r="C113" s="2">
        <f>A102</f>
        <v>4</v>
      </c>
      <c r="D113" s="2">
        <f>ROW(A102)</f>
        <v>102</v>
      </c>
      <c r="E113" s="2"/>
      <c r="F113" s="2" t="str">
        <f>IF(F102&lt;&gt;"",F102,"")</f>
        <v>Новый раздел</v>
      </c>
      <c r="G113" s="2" t="str">
        <f>IF(G102&lt;&gt;"",G102,"")</f>
        <v>Монтажные работы</v>
      </c>
      <c r="H113" s="2">
        <v>0</v>
      </c>
      <c r="I113" s="2"/>
      <c r="J113" s="2"/>
      <c r="K113" s="2"/>
      <c r="L113" s="2"/>
      <c r="M113" s="2"/>
      <c r="N113" s="2"/>
      <c r="O113" s="2">
        <f t="shared" ref="O113:T113" si="81">ROUND(AB113,2)</f>
        <v>540533.14</v>
      </c>
      <c r="P113" s="2">
        <f t="shared" si="81"/>
        <v>30713.68</v>
      </c>
      <c r="Q113" s="2">
        <f t="shared" si="81"/>
        <v>112012.46</v>
      </c>
      <c r="R113" s="2">
        <f t="shared" si="81"/>
        <v>70236.350000000006</v>
      </c>
      <c r="S113" s="2">
        <f t="shared" si="81"/>
        <v>327570.65000000002</v>
      </c>
      <c r="T113" s="2">
        <f t="shared" si="81"/>
        <v>0</v>
      </c>
      <c r="U113" s="2">
        <f>AH113</f>
        <v>691.98599999999999</v>
      </c>
      <c r="V113" s="2">
        <f>AI113</f>
        <v>131.196</v>
      </c>
      <c r="W113" s="2">
        <f>ROUND(AJ113,2)</f>
        <v>0</v>
      </c>
      <c r="X113" s="2">
        <f>ROUND(AK113,2)</f>
        <v>385872.79</v>
      </c>
      <c r="Y113" s="2">
        <f>ROUND(AL113,2)</f>
        <v>202881.56</v>
      </c>
      <c r="Z113" s="2"/>
      <c r="AA113" s="2"/>
      <c r="AB113" s="2">
        <f>ROUND(SUMIF(AA106:AA111,"=65174513",O106:O111),2)</f>
        <v>540533.14</v>
      </c>
      <c r="AC113" s="2">
        <f>ROUND(SUMIF(AA106:AA111,"=65174513",P106:P111),2)</f>
        <v>30713.68</v>
      </c>
      <c r="AD113" s="2">
        <f>ROUND(SUMIF(AA106:AA111,"=65174513",Q106:Q111),2)</f>
        <v>112012.46</v>
      </c>
      <c r="AE113" s="2">
        <f>ROUND(SUMIF(AA106:AA111,"=65174513",R106:R111),2)</f>
        <v>70236.350000000006</v>
      </c>
      <c r="AF113" s="2">
        <f>ROUND(SUMIF(AA106:AA111,"=65174513",S106:S111),2)</f>
        <v>327570.65000000002</v>
      </c>
      <c r="AG113" s="2">
        <f>ROUND(SUMIF(AA106:AA111,"=65174513",T106:T111),2)</f>
        <v>0</v>
      </c>
      <c r="AH113" s="2">
        <f>SUMIF(AA106:AA111,"=65174513",U106:U111)</f>
        <v>691.98599999999999</v>
      </c>
      <c r="AI113" s="2">
        <f>SUMIF(AA106:AA111,"=65174513",V106:V111)</f>
        <v>131.196</v>
      </c>
      <c r="AJ113" s="2">
        <f>ROUND(SUMIF(AA106:AA111,"=65174513",W106:W111),2)</f>
        <v>0</v>
      </c>
      <c r="AK113" s="2">
        <f>ROUND(SUMIF(AA106:AA111,"=65174513",X106:X111),2)</f>
        <v>385872.79</v>
      </c>
      <c r="AL113" s="2">
        <f>ROUND(SUMIF(AA106:AA111,"=65174513",Y106:Y111),2)</f>
        <v>202881.56</v>
      </c>
      <c r="AM113" s="2"/>
      <c r="AN113" s="2"/>
      <c r="AO113" s="2">
        <f t="shared" ref="AO113:BD113" si="82">ROUND(BX113,2)</f>
        <v>0</v>
      </c>
      <c r="AP113" s="2">
        <f t="shared" si="82"/>
        <v>0</v>
      </c>
      <c r="AQ113" s="2">
        <f t="shared" si="82"/>
        <v>0</v>
      </c>
      <c r="AR113" s="2">
        <f t="shared" si="82"/>
        <v>1129287.49</v>
      </c>
      <c r="AS113" s="2">
        <f t="shared" si="82"/>
        <v>0</v>
      </c>
      <c r="AT113" s="2">
        <f t="shared" si="82"/>
        <v>1129287.49</v>
      </c>
      <c r="AU113" s="2">
        <f t="shared" si="82"/>
        <v>0</v>
      </c>
      <c r="AV113" s="2">
        <f t="shared" si="82"/>
        <v>30713.68</v>
      </c>
      <c r="AW113" s="2">
        <f t="shared" si="82"/>
        <v>30713.68</v>
      </c>
      <c r="AX113" s="2">
        <f t="shared" si="82"/>
        <v>0</v>
      </c>
      <c r="AY113" s="2">
        <f t="shared" si="82"/>
        <v>30713.68</v>
      </c>
      <c r="AZ113" s="2">
        <f t="shared" si="82"/>
        <v>0</v>
      </c>
      <c r="BA113" s="2">
        <f t="shared" si="82"/>
        <v>0</v>
      </c>
      <c r="BB113" s="2">
        <f t="shared" si="82"/>
        <v>0</v>
      </c>
      <c r="BC113" s="2">
        <f t="shared" si="82"/>
        <v>0</v>
      </c>
      <c r="BD113" s="2">
        <f t="shared" si="82"/>
        <v>0</v>
      </c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>
        <f>ROUND(SUMIF(AA106:AA111,"=65174513",FQ106:FQ111),2)</f>
        <v>0</v>
      </c>
      <c r="BY113" s="2">
        <f>ROUND(SUMIF(AA106:AA111,"=65174513",FR106:FR111),2)</f>
        <v>0</v>
      </c>
      <c r="BZ113" s="2">
        <f>ROUND(SUMIF(AA106:AA111,"=65174513",GL106:GL111),2)</f>
        <v>0</v>
      </c>
      <c r="CA113" s="2">
        <f>ROUND(SUMIF(AA106:AA111,"=65174513",GM106:GM111),2)</f>
        <v>1129287.49</v>
      </c>
      <c r="CB113" s="2">
        <f>ROUND(SUMIF(AA106:AA111,"=65174513",GN106:GN111),2)</f>
        <v>0</v>
      </c>
      <c r="CC113" s="2">
        <f>ROUND(SUMIF(AA106:AA111,"=65174513",GO106:GO111),2)</f>
        <v>1129287.49</v>
      </c>
      <c r="CD113" s="2">
        <f>ROUND(SUMIF(AA106:AA111,"=65174513",GP106:GP111),2)</f>
        <v>0</v>
      </c>
      <c r="CE113" s="2">
        <f>AC113-BX113</f>
        <v>30713.68</v>
      </c>
      <c r="CF113" s="2">
        <f>AC113-BY113</f>
        <v>30713.68</v>
      </c>
      <c r="CG113" s="2">
        <f>BX113-BZ113</f>
        <v>0</v>
      </c>
      <c r="CH113" s="2">
        <f>AC113-BX113-BY113+BZ113</f>
        <v>30713.68</v>
      </c>
      <c r="CI113" s="2">
        <f>BY113-BZ113</f>
        <v>0</v>
      </c>
      <c r="CJ113" s="2">
        <f>ROUND(SUMIF(AA106:AA111,"=65174513",GX106:GX111),2)</f>
        <v>0</v>
      </c>
      <c r="CK113" s="2">
        <f>ROUND(SUMIF(AA106:AA111,"=65174513",GY106:GY111),2)</f>
        <v>0</v>
      </c>
      <c r="CL113" s="2">
        <f>ROUND(SUMIF(AA106:AA111,"=65174513",GZ106:GZ111),2)</f>
        <v>0</v>
      </c>
      <c r="CM113" s="2">
        <f>ROUND(SUMIF(AA106:AA111,"=65174513",HD106:HD111),2)</f>
        <v>0</v>
      </c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>
        <v>0</v>
      </c>
    </row>
    <row r="115" spans="1:206" x14ac:dyDescent="0.2">
      <c r="A115" s="4">
        <v>50</v>
      </c>
      <c r="B115" s="4">
        <v>0</v>
      </c>
      <c r="C115" s="4">
        <v>0</v>
      </c>
      <c r="D115" s="4">
        <v>1</v>
      </c>
      <c r="E115" s="4">
        <v>201</v>
      </c>
      <c r="F115" s="4">
        <f>ROUND(Source!O113,O115)</f>
        <v>540533.14</v>
      </c>
      <c r="G115" s="4" t="s">
        <v>65</v>
      </c>
      <c r="H115" s="4" t="s">
        <v>66</v>
      </c>
      <c r="I115" s="4"/>
      <c r="J115" s="4"/>
      <c r="K115" s="4">
        <v>201</v>
      </c>
      <c r="L115" s="4">
        <v>1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540533.14</v>
      </c>
      <c r="X115" s="4">
        <v>1</v>
      </c>
      <c r="Y115" s="4">
        <v>540533.14</v>
      </c>
      <c r="Z115" s="4"/>
      <c r="AA115" s="4"/>
      <c r="AB115" s="4"/>
    </row>
    <row r="116" spans="1:206" x14ac:dyDescent="0.2">
      <c r="A116" s="4">
        <v>50</v>
      </c>
      <c r="B116" s="4">
        <v>0</v>
      </c>
      <c r="C116" s="4">
        <v>0</v>
      </c>
      <c r="D116" s="4">
        <v>1</v>
      </c>
      <c r="E116" s="4">
        <v>202</v>
      </c>
      <c r="F116" s="4">
        <f>ROUND(Source!P113,O116)</f>
        <v>30713.68</v>
      </c>
      <c r="G116" s="4" t="s">
        <v>67</v>
      </c>
      <c r="H116" s="4" t="s">
        <v>68</v>
      </c>
      <c r="I116" s="4"/>
      <c r="J116" s="4"/>
      <c r="K116" s="4">
        <v>202</v>
      </c>
      <c r="L116" s="4">
        <v>2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30713.68</v>
      </c>
      <c r="X116" s="4">
        <v>1</v>
      </c>
      <c r="Y116" s="4">
        <v>30713.68</v>
      </c>
      <c r="Z116" s="4"/>
      <c r="AA116" s="4"/>
      <c r="AB116" s="4"/>
    </row>
    <row r="117" spans="1:206" x14ac:dyDescent="0.2">
      <c r="A117" s="4">
        <v>50</v>
      </c>
      <c r="B117" s="4">
        <v>0</v>
      </c>
      <c r="C117" s="4">
        <v>0</v>
      </c>
      <c r="D117" s="4">
        <v>1</v>
      </c>
      <c r="E117" s="4">
        <v>222</v>
      </c>
      <c r="F117" s="4">
        <f>ROUND(Source!AO113,O117)</f>
        <v>0</v>
      </c>
      <c r="G117" s="4" t="s">
        <v>69</v>
      </c>
      <c r="H117" s="4" t="s">
        <v>70</v>
      </c>
      <c r="I117" s="4"/>
      <c r="J117" s="4"/>
      <c r="K117" s="4">
        <v>222</v>
      </c>
      <c r="L117" s="4">
        <v>3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06" x14ac:dyDescent="0.2">
      <c r="A118" s="4">
        <v>50</v>
      </c>
      <c r="B118" s="4">
        <v>0</v>
      </c>
      <c r="C118" s="4">
        <v>0</v>
      </c>
      <c r="D118" s="4">
        <v>1</v>
      </c>
      <c r="E118" s="4">
        <v>225</v>
      </c>
      <c r="F118" s="4">
        <f>ROUND(Source!AV113,O118)</f>
        <v>30713.68</v>
      </c>
      <c r="G118" s="4" t="s">
        <v>71</v>
      </c>
      <c r="H118" s="4" t="s">
        <v>72</v>
      </c>
      <c r="I118" s="4"/>
      <c r="J118" s="4"/>
      <c r="K118" s="4">
        <v>225</v>
      </c>
      <c r="L118" s="4">
        <v>4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30713.68</v>
      </c>
      <c r="X118" s="4">
        <v>1</v>
      </c>
      <c r="Y118" s="4">
        <v>30713.68</v>
      </c>
      <c r="Z118" s="4"/>
      <c r="AA118" s="4"/>
      <c r="AB118" s="4"/>
    </row>
    <row r="119" spans="1:206" x14ac:dyDescent="0.2">
      <c r="A119" s="4">
        <v>50</v>
      </c>
      <c r="B119" s="4">
        <v>0</v>
      </c>
      <c r="C119" s="4">
        <v>0</v>
      </c>
      <c r="D119" s="4">
        <v>1</v>
      </c>
      <c r="E119" s="4">
        <v>226</v>
      </c>
      <c r="F119" s="4">
        <f>ROUND(Source!AW113,O119)</f>
        <v>30713.68</v>
      </c>
      <c r="G119" s="4" t="s">
        <v>73</v>
      </c>
      <c r="H119" s="4" t="s">
        <v>74</v>
      </c>
      <c r="I119" s="4"/>
      <c r="J119" s="4"/>
      <c r="K119" s="4">
        <v>226</v>
      </c>
      <c r="L119" s="4">
        <v>5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30713.68</v>
      </c>
      <c r="X119" s="4">
        <v>1</v>
      </c>
      <c r="Y119" s="4">
        <v>30713.68</v>
      </c>
      <c r="Z119" s="4"/>
      <c r="AA119" s="4"/>
      <c r="AB119" s="4"/>
    </row>
    <row r="120" spans="1:206" x14ac:dyDescent="0.2">
      <c r="A120" s="4">
        <v>50</v>
      </c>
      <c r="B120" s="4">
        <v>0</v>
      </c>
      <c r="C120" s="4">
        <v>0</v>
      </c>
      <c r="D120" s="4">
        <v>1</v>
      </c>
      <c r="E120" s="4">
        <v>227</v>
      </c>
      <c r="F120" s="4">
        <f>ROUND(Source!AX113,O120)</f>
        <v>0</v>
      </c>
      <c r="G120" s="4" t="s">
        <v>75</v>
      </c>
      <c r="H120" s="4" t="s">
        <v>76</v>
      </c>
      <c r="I120" s="4"/>
      <c r="J120" s="4"/>
      <c r="K120" s="4">
        <v>227</v>
      </c>
      <c r="L120" s="4">
        <v>6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06" x14ac:dyDescent="0.2">
      <c r="A121" s="4">
        <v>50</v>
      </c>
      <c r="B121" s="4">
        <v>0</v>
      </c>
      <c r="C121" s="4">
        <v>0</v>
      </c>
      <c r="D121" s="4">
        <v>1</v>
      </c>
      <c r="E121" s="4">
        <v>228</v>
      </c>
      <c r="F121" s="4">
        <f>ROUND(Source!AY113,O121)</f>
        <v>30713.68</v>
      </c>
      <c r="G121" s="4" t="s">
        <v>77</v>
      </c>
      <c r="H121" s="4" t="s">
        <v>78</v>
      </c>
      <c r="I121" s="4"/>
      <c r="J121" s="4"/>
      <c r="K121" s="4">
        <v>228</v>
      </c>
      <c r="L121" s="4">
        <v>7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30713.68</v>
      </c>
      <c r="X121" s="4">
        <v>1</v>
      </c>
      <c r="Y121" s="4">
        <v>30713.68</v>
      </c>
      <c r="Z121" s="4"/>
      <c r="AA121" s="4"/>
      <c r="AB121" s="4"/>
    </row>
    <row r="122" spans="1:206" x14ac:dyDescent="0.2">
      <c r="A122" s="4">
        <v>50</v>
      </c>
      <c r="B122" s="4">
        <v>0</v>
      </c>
      <c r="C122" s="4">
        <v>0</v>
      </c>
      <c r="D122" s="4">
        <v>1</v>
      </c>
      <c r="E122" s="4">
        <v>216</v>
      </c>
      <c r="F122" s="4">
        <f>ROUND(Source!AP113,O122)</f>
        <v>0</v>
      </c>
      <c r="G122" s="4" t="s">
        <v>79</v>
      </c>
      <c r="H122" s="4" t="s">
        <v>80</v>
      </c>
      <c r="I122" s="4"/>
      <c r="J122" s="4"/>
      <c r="K122" s="4">
        <v>216</v>
      </c>
      <c r="L122" s="4">
        <v>8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06" x14ac:dyDescent="0.2">
      <c r="A123" s="4">
        <v>50</v>
      </c>
      <c r="B123" s="4">
        <v>0</v>
      </c>
      <c r="C123" s="4">
        <v>0</v>
      </c>
      <c r="D123" s="4">
        <v>1</v>
      </c>
      <c r="E123" s="4">
        <v>223</v>
      </c>
      <c r="F123" s="4">
        <f>ROUND(Source!AQ113,O123)</f>
        <v>0</v>
      </c>
      <c r="G123" s="4" t="s">
        <v>81</v>
      </c>
      <c r="H123" s="4" t="s">
        <v>82</v>
      </c>
      <c r="I123" s="4"/>
      <c r="J123" s="4"/>
      <c r="K123" s="4">
        <v>223</v>
      </c>
      <c r="L123" s="4">
        <v>9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06" x14ac:dyDescent="0.2">
      <c r="A124" s="4">
        <v>50</v>
      </c>
      <c r="B124" s="4">
        <v>0</v>
      </c>
      <c r="C124" s="4">
        <v>0</v>
      </c>
      <c r="D124" s="4">
        <v>1</v>
      </c>
      <c r="E124" s="4">
        <v>229</v>
      </c>
      <c r="F124" s="4">
        <f>ROUND(Source!AZ113,O124)</f>
        <v>0</v>
      </c>
      <c r="G124" s="4" t="s">
        <v>83</v>
      </c>
      <c r="H124" s="4" t="s">
        <v>84</v>
      </c>
      <c r="I124" s="4"/>
      <c r="J124" s="4"/>
      <c r="K124" s="4">
        <v>229</v>
      </c>
      <c r="L124" s="4">
        <v>10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06" x14ac:dyDescent="0.2">
      <c r="A125" s="4">
        <v>50</v>
      </c>
      <c r="B125" s="4">
        <v>0</v>
      </c>
      <c r="C125" s="4">
        <v>0</v>
      </c>
      <c r="D125" s="4">
        <v>1</v>
      </c>
      <c r="E125" s="4">
        <v>203</v>
      </c>
      <c r="F125" s="4">
        <f>ROUND(Source!Q113,O125)</f>
        <v>112012.46</v>
      </c>
      <c r="G125" s="4" t="s">
        <v>85</v>
      </c>
      <c r="H125" s="4" t="s">
        <v>86</v>
      </c>
      <c r="I125" s="4"/>
      <c r="J125" s="4"/>
      <c r="K125" s="4">
        <v>203</v>
      </c>
      <c r="L125" s="4">
        <v>11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112012.45999999999</v>
      </c>
      <c r="X125" s="4">
        <v>1</v>
      </c>
      <c r="Y125" s="4">
        <v>112012.45999999999</v>
      </c>
      <c r="Z125" s="4"/>
      <c r="AA125" s="4"/>
      <c r="AB125" s="4"/>
    </row>
    <row r="126" spans="1:206" x14ac:dyDescent="0.2">
      <c r="A126" s="4">
        <v>50</v>
      </c>
      <c r="B126" s="4">
        <v>0</v>
      </c>
      <c r="C126" s="4">
        <v>0</v>
      </c>
      <c r="D126" s="4">
        <v>1</v>
      </c>
      <c r="E126" s="4">
        <v>231</v>
      </c>
      <c r="F126" s="4">
        <f>ROUND(Source!BB113,O126)</f>
        <v>0</v>
      </c>
      <c r="G126" s="4" t="s">
        <v>87</v>
      </c>
      <c r="H126" s="4" t="s">
        <v>88</v>
      </c>
      <c r="I126" s="4"/>
      <c r="J126" s="4"/>
      <c r="K126" s="4">
        <v>231</v>
      </c>
      <c r="L126" s="4">
        <v>12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06" x14ac:dyDescent="0.2">
      <c r="A127" s="4">
        <v>50</v>
      </c>
      <c r="B127" s="4">
        <v>0</v>
      </c>
      <c r="C127" s="4">
        <v>0</v>
      </c>
      <c r="D127" s="4">
        <v>1</v>
      </c>
      <c r="E127" s="4">
        <v>204</v>
      </c>
      <c r="F127" s="4">
        <f>ROUND(Source!R113,O127)</f>
        <v>70236.350000000006</v>
      </c>
      <c r="G127" s="4" t="s">
        <v>89</v>
      </c>
      <c r="H127" s="4" t="s">
        <v>90</v>
      </c>
      <c r="I127" s="4"/>
      <c r="J127" s="4"/>
      <c r="K127" s="4">
        <v>204</v>
      </c>
      <c r="L127" s="4">
        <v>13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70236.349999999991</v>
      </c>
      <c r="X127" s="4">
        <v>1</v>
      </c>
      <c r="Y127" s="4">
        <v>70236.349999999991</v>
      </c>
      <c r="Z127" s="4"/>
      <c r="AA127" s="4"/>
      <c r="AB127" s="4"/>
    </row>
    <row r="128" spans="1:206" x14ac:dyDescent="0.2">
      <c r="A128" s="4">
        <v>50</v>
      </c>
      <c r="B128" s="4">
        <v>0</v>
      </c>
      <c r="C128" s="4">
        <v>0</v>
      </c>
      <c r="D128" s="4">
        <v>1</v>
      </c>
      <c r="E128" s="4">
        <v>205</v>
      </c>
      <c r="F128" s="4">
        <f>ROUND(Source!S113,O128)</f>
        <v>327570.65000000002</v>
      </c>
      <c r="G128" s="4" t="s">
        <v>91</v>
      </c>
      <c r="H128" s="4" t="s">
        <v>92</v>
      </c>
      <c r="I128" s="4"/>
      <c r="J128" s="4"/>
      <c r="K128" s="4">
        <v>205</v>
      </c>
      <c r="L128" s="4">
        <v>14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327570.64999999997</v>
      </c>
      <c r="X128" s="4">
        <v>1</v>
      </c>
      <c r="Y128" s="4">
        <v>327570.64999999997</v>
      </c>
      <c r="Z128" s="4"/>
      <c r="AA128" s="4"/>
      <c r="AB128" s="4"/>
    </row>
    <row r="129" spans="1:88" x14ac:dyDescent="0.2">
      <c r="A129" s="4">
        <v>50</v>
      </c>
      <c r="B129" s="4">
        <v>0</v>
      </c>
      <c r="C129" s="4">
        <v>0</v>
      </c>
      <c r="D129" s="4">
        <v>1</v>
      </c>
      <c r="E129" s="4">
        <v>232</v>
      </c>
      <c r="F129" s="4">
        <f>ROUND(Source!BC113,O129)</f>
        <v>0</v>
      </c>
      <c r="G129" s="4" t="s">
        <v>93</v>
      </c>
      <c r="H129" s="4" t="s">
        <v>94</v>
      </c>
      <c r="I129" s="4"/>
      <c r="J129" s="4"/>
      <c r="K129" s="4">
        <v>232</v>
      </c>
      <c r="L129" s="4">
        <v>15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88" x14ac:dyDescent="0.2">
      <c r="A130" s="4">
        <v>50</v>
      </c>
      <c r="B130" s="4">
        <v>0</v>
      </c>
      <c r="C130" s="4">
        <v>0</v>
      </c>
      <c r="D130" s="4">
        <v>1</v>
      </c>
      <c r="E130" s="4">
        <v>214</v>
      </c>
      <c r="F130" s="4">
        <f>ROUND(Source!AS113,O130)</f>
        <v>0</v>
      </c>
      <c r="G130" s="4" t="s">
        <v>95</v>
      </c>
      <c r="H130" s="4" t="s">
        <v>96</v>
      </c>
      <c r="I130" s="4"/>
      <c r="J130" s="4"/>
      <c r="K130" s="4">
        <v>214</v>
      </c>
      <c r="L130" s="4">
        <v>16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88" x14ac:dyDescent="0.2">
      <c r="A131" s="4">
        <v>50</v>
      </c>
      <c r="B131" s="4">
        <v>0</v>
      </c>
      <c r="C131" s="4">
        <v>0</v>
      </c>
      <c r="D131" s="4">
        <v>1</v>
      </c>
      <c r="E131" s="4">
        <v>215</v>
      </c>
      <c r="F131" s="4">
        <f>ROUND(Source!AT113,O131)</f>
        <v>1129287.49</v>
      </c>
      <c r="G131" s="4" t="s">
        <v>97</v>
      </c>
      <c r="H131" s="4" t="s">
        <v>98</v>
      </c>
      <c r="I131" s="4"/>
      <c r="J131" s="4"/>
      <c r="K131" s="4">
        <v>215</v>
      </c>
      <c r="L131" s="4">
        <v>17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1129287.49</v>
      </c>
      <c r="X131" s="4">
        <v>1</v>
      </c>
      <c r="Y131" s="4">
        <v>1129287.49</v>
      </c>
      <c r="Z131" s="4"/>
      <c r="AA131" s="4"/>
      <c r="AB131" s="4"/>
    </row>
    <row r="132" spans="1:88" x14ac:dyDescent="0.2">
      <c r="A132" s="4">
        <v>50</v>
      </c>
      <c r="B132" s="4">
        <v>0</v>
      </c>
      <c r="C132" s="4">
        <v>0</v>
      </c>
      <c r="D132" s="4">
        <v>1</v>
      </c>
      <c r="E132" s="4">
        <v>217</v>
      </c>
      <c r="F132" s="4">
        <f>ROUND(Source!AU113,O132)</f>
        <v>0</v>
      </c>
      <c r="G132" s="4" t="s">
        <v>99</v>
      </c>
      <c r="H132" s="4" t="s">
        <v>100</v>
      </c>
      <c r="I132" s="4"/>
      <c r="J132" s="4"/>
      <c r="K132" s="4">
        <v>217</v>
      </c>
      <c r="L132" s="4">
        <v>18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88" x14ac:dyDescent="0.2">
      <c r="A133" s="4">
        <v>50</v>
      </c>
      <c r="B133" s="4">
        <v>0</v>
      </c>
      <c r="C133" s="4">
        <v>0</v>
      </c>
      <c r="D133" s="4">
        <v>1</v>
      </c>
      <c r="E133" s="4">
        <v>230</v>
      </c>
      <c r="F133" s="4">
        <f>ROUND(Source!BA113,O133)</f>
        <v>0</v>
      </c>
      <c r="G133" s="4" t="s">
        <v>101</v>
      </c>
      <c r="H133" s="4" t="s">
        <v>102</v>
      </c>
      <c r="I133" s="4"/>
      <c r="J133" s="4"/>
      <c r="K133" s="4">
        <v>230</v>
      </c>
      <c r="L133" s="4">
        <v>19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88" x14ac:dyDescent="0.2">
      <c r="A134" s="4">
        <v>50</v>
      </c>
      <c r="B134" s="4">
        <v>0</v>
      </c>
      <c r="C134" s="4">
        <v>0</v>
      </c>
      <c r="D134" s="4">
        <v>1</v>
      </c>
      <c r="E134" s="4">
        <v>206</v>
      </c>
      <c r="F134" s="4">
        <f>ROUND(Source!T113,O134)</f>
        <v>0</v>
      </c>
      <c r="G134" s="4" t="s">
        <v>103</v>
      </c>
      <c r="H134" s="4" t="s">
        <v>104</v>
      </c>
      <c r="I134" s="4"/>
      <c r="J134" s="4"/>
      <c r="K134" s="4">
        <v>206</v>
      </c>
      <c r="L134" s="4">
        <v>20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88" x14ac:dyDescent="0.2">
      <c r="A135" s="4">
        <v>50</v>
      </c>
      <c r="B135" s="4">
        <v>0</v>
      </c>
      <c r="C135" s="4">
        <v>0</v>
      </c>
      <c r="D135" s="4">
        <v>1</v>
      </c>
      <c r="E135" s="4">
        <v>207</v>
      </c>
      <c r="F135" s="4">
        <f>ROUND(Source!U113,O135)</f>
        <v>691.98599999999999</v>
      </c>
      <c r="G135" s="4" t="s">
        <v>105</v>
      </c>
      <c r="H135" s="4" t="s">
        <v>106</v>
      </c>
      <c r="I135" s="4"/>
      <c r="J135" s="4"/>
      <c r="K135" s="4">
        <v>207</v>
      </c>
      <c r="L135" s="4">
        <v>21</v>
      </c>
      <c r="M135" s="4">
        <v>3</v>
      </c>
      <c r="N135" s="4" t="s">
        <v>3</v>
      </c>
      <c r="O135" s="4">
        <v>7</v>
      </c>
      <c r="P135" s="4"/>
      <c r="Q135" s="4"/>
      <c r="R135" s="4"/>
      <c r="S135" s="4"/>
      <c r="T135" s="4"/>
      <c r="U135" s="4"/>
      <c r="V135" s="4"/>
      <c r="W135" s="4">
        <v>691.98599999999999</v>
      </c>
      <c r="X135" s="4">
        <v>1</v>
      </c>
      <c r="Y135" s="4">
        <v>691.98599999999999</v>
      </c>
      <c r="Z135" s="4"/>
      <c r="AA135" s="4"/>
      <c r="AB135" s="4"/>
    </row>
    <row r="136" spans="1:88" x14ac:dyDescent="0.2">
      <c r="A136" s="4">
        <v>50</v>
      </c>
      <c r="B136" s="4">
        <v>0</v>
      </c>
      <c r="C136" s="4">
        <v>0</v>
      </c>
      <c r="D136" s="4">
        <v>1</v>
      </c>
      <c r="E136" s="4">
        <v>208</v>
      </c>
      <c r="F136" s="4">
        <f>ROUND(Source!V113,O136)</f>
        <v>131.196</v>
      </c>
      <c r="G136" s="4" t="s">
        <v>107</v>
      </c>
      <c r="H136" s="4" t="s">
        <v>108</v>
      </c>
      <c r="I136" s="4"/>
      <c r="J136" s="4"/>
      <c r="K136" s="4">
        <v>208</v>
      </c>
      <c r="L136" s="4">
        <v>22</v>
      </c>
      <c r="M136" s="4">
        <v>3</v>
      </c>
      <c r="N136" s="4" t="s">
        <v>3</v>
      </c>
      <c r="O136" s="4">
        <v>7</v>
      </c>
      <c r="P136" s="4"/>
      <c r="Q136" s="4"/>
      <c r="R136" s="4"/>
      <c r="S136" s="4"/>
      <c r="T136" s="4"/>
      <c r="U136" s="4"/>
      <c r="V136" s="4"/>
      <c r="W136" s="4">
        <v>131.196</v>
      </c>
      <c r="X136" s="4">
        <v>1</v>
      </c>
      <c r="Y136" s="4">
        <v>131.196</v>
      </c>
      <c r="Z136" s="4"/>
      <c r="AA136" s="4"/>
      <c r="AB136" s="4"/>
    </row>
    <row r="137" spans="1:88" x14ac:dyDescent="0.2">
      <c r="A137" s="4">
        <v>50</v>
      </c>
      <c r="B137" s="4">
        <v>0</v>
      </c>
      <c r="C137" s="4">
        <v>0</v>
      </c>
      <c r="D137" s="4">
        <v>1</v>
      </c>
      <c r="E137" s="4">
        <v>209</v>
      </c>
      <c r="F137" s="4">
        <f>ROUND(Source!W113,O137)</f>
        <v>0</v>
      </c>
      <c r="G137" s="4" t="s">
        <v>109</v>
      </c>
      <c r="H137" s="4" t="s">
        <v>110</v>
      </c>
      <c r="I137" s="4"/>
      <c r="J137" s="4"/>
      <c r="K137" s="4">
        <v>209</v>
      </c>
      <c r="L137" s="4">
        <v>23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88" x14ac:dyDescent="0.2">
      <c r="A138" s="4">
        <v>50</v>
      </c>
      <c r="B138" s="4">
        <v>0</v>
      </c>
      <c r="C138" s="4">
        <v>0</v>
      </c>
      <c r="D138" s="4">
        <v>1</v>
      </c>
      <c r="E138" s="4">
        <v>233</v>
      </c>
      <c r="F138" s="4">
        <f>ROUND(Source!BD113,O138)</f>
        <v>0</v>
      </c>
      <c r="G138" s="4" t="s">
        <v>111</v>
      </c>
      <c r="H138" s="4" t="s">
        <v>112</v>
      </c>
      <c r="I138" s="4"/>
      <c r="J138" s="4"/>
      <c r="K138" s="4">
        <v>233</v>
      </c>
      <c r="L138" s="4">
        <v>24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88" x14ac:dyDescent="0.2">
      <c r="A139" s="4">
        <v>50</v>
      </c>
      <c r="B139" s="4">
        <v>0</v>
      </c>
      <c r="C139" s="4">
        <v>0</v>
      </c>
      <c r="D139" s="4">
        <v>1</v>
      </c>
      <c r="E139" s="4">
        <v>210</v>
      </c>
      <c r="F139" s="4">
        <f>ROUND(Source!X113,O139)</f>
        <v>385872.79</v>
      </c>
      <c r="G139" s="4" t="s">
        <v>113</v>
      </c>
      <c r="H139" s="4" t="s">
        <v>114</v>
      </c>
      <c r="I139" s="4"/>
      <c r="J139" s="4"/>
      <c r="K139" s="4">
        <v>210</v>
      </c>
      <c r="L139" s="4">
        <v>25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385872.79</v>
      </c>
      <c r="X139" s="4">
        <v>1</v>
      </c>
      <c r="Y139" s="4">
        <v>385872.79</v>
      </c>
      <c r="Z139" s="4"/>
      <c r="AA139" s="4"/>
      <c r="AB139" s="4"/>
    </row>
    <row r="140" spans="1:88" x14ac:dyDescent="0.2">
      <c r="A140" s="4">
        <v>50</v>
      </c>
      <c r="B140" s="4">
        <v>0</v>
      </c>
      <c r="C140" s="4">
        <v>0</v>
      </c>
      <c r="D140" s="4">
        <v>1</v>
      </c>
      <c r="E140" s="4">
        <v>211</v>
      </c>
      <c r="F140" s="4">
        <f>ROUND(Source!Y113,O140)</f>
        <v>202881.56</v>
      </c>
      <c r="G140" s="4" t="s">
        <v>115</v>
      </c>
      <c r="H140" s="4" t="s">
        <v>116</v>
      </c>
      <c r="I140" s="4"/>
      <c r="J140" s="4"/>
      <c r="K140" s="4">
        <v>211</v>
      </c>
      <c r="L140" s="4">
        <v>26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202881.56</v>
      </c>
      <c r="X140" s="4">
        <v>1</v>
      </c>
      <c r="Y140" s="4">
        <v>202881.56</v>
      </c>
      <c r="Z140" s="4"/>
      <c r="AA140" s="4"/>
      <c r="AB140" s="4"/>
    </row>
    <row r="141" spans="1:88" x14ac:dyDescent="0.2">
      <c r="A141" s="4">
        <v>50</v>
      </c>
      <c r="B141" s="4">
        <v>0</v>
      </c>
      <c r="C141" s="4">
        <v>0</v>
      </c>
      <c r="D141" s="4">
        <v>1</v>
      </c>
      <c r="E141" s="4">
        <v>224</v>
      </c>
      <c r="F141" s="4">
        <f>ROUND(Source!AR113,O141)</f>
        <v>1129287.49</v>
      </c>
      <c r="G141" s="4" t="s">
        <v>117</v>
      </c>
      <c r="H141" s="4" t="s">
        <v>118</v>
      </c>
      <c r="I141" s="4"/>
      <c r="J141" s="4"/>
      <c r="K141" s="4">
        <v>224</v>
      </c>
      <c r="L141" s="4">
        <v>27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1129287.49</v>
      </c>
      <c r="X141" s="4">
        <v>1</v>
      </c>
      <c r="Y141" s="4">
        <v>1129287.49</v>
      </c>
      <c r="Z141" s="4"/>
      <c r="AA141" s="4"/>
      <c r="AB141" s="4"/>
    </row>
    <row r="143" spans="1:88" x14ac:dyDescent="0.2">
      <c r="A143" s="1">
        <v>4</v>
      </c>
      <c r="B143" s="1">
        <v>0</v>
      </c>
      <c r="C143" s="1"/>
      <c r="D143" s="1">
        <f>ROW(A153)</f>
        <v>153</v>
      </c>
      <c r="E143" s="1"/>
      <c r="F143" s="1" t="s">
        <v>18</v>
      </c>
      <c r="G143" s="1" t="s">
        <v>157</v>
      </c>
      <c r="H143" s="1" t="s">
        <v>3</v>
      </c>
      <c r="I143" s="1">
        <v>0</v>
      </c>
      <c r="J143" s="1"/>
      <c r="K143" s="1">
        <v>0</v>
      </c>
      <c r="L143" s="1"/>
      <c r="M143" s="1" t="s">
        <v>3</v>
      </c>
      <c r="N143" s="1"/>
      <c r="O143" s="1"/>
      <c r="P143" s="1"/>
      <c r="Q143" s="1"/>
      <c r="R143" s="1"/>
      <c r="S143" s="1">
        <v>0</v>
      </c>
      <c r="T143" s="1"/>
      <c r="U143" s="1" t="s">
        <v>3</v>
      </c>
      <c r="V143" s="1">
        <v>0</v>
      </c>
      <c r="W143" s="1"/>
      <c r="X143" s="1"/>
      <c r="Y143" s="1"/>
      <c r="Z143" s="1"/>
      <c r="AA143" s="1"/>
      <c r="AB143" s="1" t="s">
        <v>3</v>
      </c>
      <c r="AC143" s="1" t="s">
        <v>3</v>
      </c>
      <c r="AD143" s="1" t="s">
        <v>3</v>
      </c>
      <c r="AE143" s="1" t="s">
        <v>3</v>
      </c>
      <c r="AF143" s="1" t="s">
        <v>3</v>
      </c>
      <c r="AG143" s="1" t="s">
        <v>3</v>
      </c>
      <c r="AH143" s="1"/>
      <c r="AI143" s="1"/>
      <c r="AJ143" s="1"/>
      <c r="AK143" s="1"/>
      <c r="AL143" s="1"/>
      <c r="AM143" s="1"/>
      <c r="AN143" s="1"/>
      <c r="AO143" s="1"/>
      <c r="AP143" s="1" t="s">
        <v>3</v>
      </c>
      <c r="AQ143" s="1" t="s">
        <v>3</v>
      </c>
      <c r="AR143" s="1" t="s">
        <v>3</v>
      </c>
      <c r="AS143" s="1"/>
      <c r="AT143" s="1"/>
      <c r="AU143" s="1"/>
      <c r="AV143" s="1"/>
      <c r="AW143" s="1"/>
      <c r="AX143" s="1"/>
      <c r="AY143" s="1"/>
      <c r="AZ143" s="1" t="s">
        <v>3</v>
      </c>
      <c r="BA143" s="1"/>
      <c r="BB143" s="1" t="s">
        <v>3</v>
      </c>
      <c r="BC143" s="1" t="s">
        <v>3</v>
      </c>
      <c r="BD143" s="1" t="s">
        <v>3</v>
      </c>
      <c r="BE143" s="1" t="s">
        <v>3</v>
      </c>
      <c r="BF143" s="1" t="s">
        <v>3</v>
      </c>
      <c r="BG143" s="1" t="s">
        <v>3</v>
      </c>
      <c r="BH143" s="1" t="s">
        <v>3</v>
      </c>
      <c r="BI143" s="1" t="s">
        <v>3</v>
      </c>
      <c r="BJ143" s="1" t="s">
        <v>3</v>
      </c>
      <c r="BK143" s="1" t="s">
        <v>3</v>
      </c>
      <c r="BL143" s="1" t="s">
        <v>3</v>
      </c>
      <c r="BM143" s="1" t="s">
        <v>3</v>
      </c>
      <c r="BN143" s="1" t="s">
        <v>3</v>
      </c>
      <c r="BO143" s="1" t="s">
        <v>3</v>
      </c>
      <c r="BP143" s="1" t="s">
        <v>3</v>
      </c>
      <c r="BQ143" s="1"/>
      <c r="BR143" s="1"/>
      <c r="BS143" s="1"/>
      <c r="BT143" s="1"/>
      <c r="BU143" s="1"/>
      <c r="BV143" s="1"/>
      <c r="BW143" s="1"/>
      <c r="BX143" s="1">
        <v>0</v>
      </c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>
        <v>0</v>
      </c>
    </row>
    <row r="145" spans="1:245" x14ac:dyDescent="0.2">
      <c r="A145" s="2">
        <v>52</v>
      </c>
      <c r="B145" s="2">
        <f t="shared" ref="B145:G145" si="83">B153</f>
        <v>0</v>
      </c>
      <c r="C145" s="2">
        <f t="shared" si="83"/>
        <v>4</v>
      </c>
      <c r="D145" s="2">
        <f t="shared" si="83"/>
        <v>143</v>
      </c>
      <c r="E145" s="2">
        <f t="shared" si="83"/>
        <v>0</v>
      </c>
      <c r="F145" s="2" t="str">
        <f t="shared" si="83"/>
        <v>Новый раздел</v>
      </c>
      <c r="G145" s="2" t="str">
        <f t="shared" si="83"/>
        <v>Материалы не учтенные ценником</v>
      </c>
      <c r="H145" s="2"/>
      <c r="I145" s="2"/>
      <c r="J145" s="2"/>
      <c r="K145" s="2"/>
      <c r="L145" s="2"/>
      <c r="M145" s="2"/>
      <c r="N145" s="2"/>
      <c r="O145" s="2">
        <f t="shared" ref="O145:AT145" si="84">O153</f>
        <v>5438892.29</v>
      </c>
      <c r="P145" s="2">
        <f t="shared" si="84"/>
        <v>5438892.29</v>
      </c>
      <c r="Q145" s="2">
        <f t="shared" si="84"/>
        <v>0</v>
      </c>
      <c r="R145" s="2">
        <f t="shared" si="84"/>
        <v>0</v>
      </c>
      <c r="S145" s="2">
        <f t="shared" si="84"/>
        <v>0</v>
      </c>
      <c r="T145" s="2">
        <f t="shared" si="84"/>
        <v>0</v>
      </c>
      <c r="U145" s="2">
        <f t="shared" si="84"/>
        <v>0</v>
      </c>
      <c r="V145" s="2">
        <f t="shared" si="84"/>
        <v>0</v>
      </c>
      <c r="W145" s="2">
        <f t="shared" si="84"/>
        <v>0</v>
      </c>
      <c r="X145" s="2">
        <f t="shared" si="84"/>
        <v>0</v>
      </c>
      <c r="Y145" s="2">
        <f t="shared" si="84"/>
        <v>0</v>
      </c>
      <c r="Z145" s="2">
        <f t="shared" si="84"/>
        <v>0</v>
      </c>
      <c r="AA145" s="2">
        <f t="shared" si="84"/>
        <v>0</v>
      </c>
      <c r="AB145" s="2">
        <f t="shared" si="84"/>
        <v>5438892.29</v>
      </c>
      <c r="AC145" s="2">
        <f t="shared" si="84"/>
        <v>5438892.29</v>
      </c>
      <c r="AD145" s="2">
        <f t="shared" si="84"/>
        <v>0</v>
      </c>
      <c r="AE145" s="2">
        <f t="shared" si="84"/>
        <v>0</v>
      </c>
      <c r="AF145" s="2">
        <f t="shared" si="84"/>
        <v>0</v>
      </c>
      <c r="AG145" s="2">
        <f t="shared" si="84"/>
        <v>0</v>
      </c>
      <c r="AH145" s="2">
        <f t="shared" si="84"/>
        <v>0</v>
      </c>
      <c r="AI145" s="2">
        <f t="shared" si="84"/>
        <v>0</v>
      </c>
      <c r="AJ145" s="2">
        <f t="shared" si="84"/>
        <v>0</v>
      </c>
      <c r="AK145" s="2">
        <f t="shared" si="84"/>
        <v>0</v>
      </c>
      <c r="AL145" s="2">
        <f t="shared" si="84"/>
        <v>0</v>
      </c>
      <c r="AM145" s="2">
        <f t="shared" si="84"/>
        <v>0</v>
      </c>
      <c r="AN145" s="2">
        <f t="shared" si="84"/>
        <v>0</v>
      </c>
      <c r="AO145" s="2">
        <f t="shared" si="84"/>
        <v>0</v>
      </c>
      <c r="AP145" s="2">
        <f t="shared" si="84"/>
        <v>0</v>
      </c>
      <c r="AQ145" s="2">
        <f t="shared" si="84"/>
        <v>0</v>
      </c>
      <c r="AR145" s="2">
        <f t="shared" si="84"/>
        <v>5438892.29</v>
      </c>
      <c r="AS145" s="2">
        <f t="shared" si="84"/>
        <v>175386.82</v>
      </c>
      <c r="AT145" s="2">
        <f t="shared" si="84"/>
        <v>5263505.47</v>
      </c>
      <c r="AU145" s="2">
        <f t="shared" ref="AU145:BZ145" si="85">AU153</f>
        <v>0</v>
      </c>
      <c r="AV145" s="2">
        <f t="shared" si="85"/>
        <v>5438892.29</v>
      </c>
      <c r="AW145" s="2">
        <f t="shared" si="85"/>
        <v>5438892.29</v>
      </c>
      <c r="AX145" s="2">
        <f t="shared" si="85"/>
        <v>0</v>
      </c>
      <c r="AY145" s="2">
        <f t="shared" si="85"/>
        <v>5438892.29</v>
      </c>
      <c r="AZ145" s="2">
        <f t="shared" si="85"/>
        <v>0</v>
      </c>
      <c r="BA145" s="2">
        <f t="shared" si="85"/>
        <v>0</v>
      </c>
      <c r="BB145" s="2">
        <f t="shared" si="85"/>
        <v>0</v>
      </c>
      <c r="BC145" s="2">
        <f t="shared" si="85"/>
        <v>0</v>
      </c>
      <c r="BD145" s="2">
        <f t="shared" si="85"/>
        <v>0</v>
      </c>
      <c r="BE145" s="2">
        <f t="shared" si="85"/>
        <v>0</v>
      </c>
      <c r="BF145" s="2">
        <f t="shared" si="85"/>
        <v>0</v>
      </c>
      <c r="BG145" s="2">
        <f t="shared" si="85"/>
        <v>0</v>
      </c>
      <c r="BH145" s="2">
        <f t="shared" si="85"/>
        <v>0</v>
      </c>
      <c r="BI145" s="2">
        <f t="shared" si="85"/>
        <v>0</v>
      </c>
      <c r="BJ145" s="2">
        <f t="shared" si="85"/>
        <v>0</v>
      </c>
      <c r="BK145" s="2">
        <f t="shared" si="85"/>
        <v>0</v>
      </c>
      <c r="BL145" s="2">
        <f t="shared" si="85"/>
        <v>0</v>
      </c>
      <c r="BM145" s="2">
        <f t="shared" si="85"/>
        <v>0</v>
      </c>
      <c r="BN145" s="2">
        <f t="shared" si="85"/>
        <v>0</v>
      </c>
      <c r="BO145" s="2">
        <f t="shared" si="85"/>
        <v>0</v>
      </c>
      <c r="BP145" s="2">
        <f t="shared" si="85"/>
        <v>0</v>
      </c>
      <c r="BQ145" s="2">
        <f t="shared" si="85"/>
        <v>0</v>
      </c>
      <c r="BR145" s="2">
        <f t="shared" si="85"/>
        <v>0</v>
      </c>
      <c r="BS145" s="2">
        <f t="shared" si="85"/>
        <v>0</v>
      </c>
      <c r="BT145" s="2">
        <f t="shared" si="85"/>
        <v>0</v>
      </c>
      <c r="BU145" s="2">
        <f t="shared" si="85"/>
        <v>0</v>
      </c>
      <c r="BV145" s="2">
        <f t="shared" si="85"/>
        <v>0</v>
      </c>
      <c r="BW145" s="2">
        <f t="shared" si="85"/>
        <v>0</v>
      </c>
      <c r="BX145" s="2">
        <f t="shared" si="85"/>
        <v>0</v>
      </c>
      <c r="BY145" s="2">
        <f t="shared" si="85"/>
        <v>0</v>
      </c>
      <c r="BZ145" s="2">
        <f t="shared" si="85"/>
        <v>0</v>
      </c>
      <c r="CA145" s="2">
        <f t="shared" ref="CA145:DF145" si="86">CA153</f>
        <v>5438892.29</v>
      </c>
      <c r="CB145" s="2">
        <f t="shared" si="86"/>
        <v>175386.82</v>
      </c>
      <c r="CC145" s="2">
        <f t="shared" si="86"/>
        <v>5263505.47</v>
      </c>
      <c r="CD145" s="2">
        <f t="shared" si="86"/>
        <v>0</v>
      </c>
      <c r="CE145" s="2">
        <f t="shared" si="86"/>
        <v>5438892.29</v>
      </c>
      <c r="CF145" s="2">
        <f t="shared" si="86"/>
        <v>5438892.29</v>
      </c>
      <c r="CG145" s="2">
        <f t="shared" si="86"/>
        <v>0</v>
      </c>
      <c r="CH145" s="2">
        <f t="shared" si="86"/>
        <v>5438892.29</v>
      </c>
      <c r="CI145" s="2">
        <f t="shared" si="86"/>
        <v>0</v>
      </c>
      <c r="CJ145" s="2">
        <f t="shared" si="86"/>
        <v>0</v>
      </c>
      <c r="CK145" s="2">
        <f t="shared" si="86"/>
        <v>0</v>
      </c>
      <c r="CL145" s="2">
        <f t="shared" si="86"/>
        <v>0</v>
      </c>
      <c r="CM145" s="2">
        <f t="shared" si="86"/>
        <v>0</v>
      </c>
      <c r="CN145" s="2">
        <f t="shared" si="86"/>
        <v>0</v>
      </c>
      <c r="CO145" s="2">
        <f t="shared" si="86"/>
        <v>0</v>
      </c>
      <c r="CP145" s="2">
        <f t="shared" si="86"/>
        <v>0</v>
      </c>
      <c r="CQ145" s="2">
        <f t="shared" si="86"/>
        <v>0</v>
      </c>
      <c r="CR145" s="2">
        <f t="shared" si="86"/>
        <v>0</v>
      </c>
      <c r="CS145" s="2">
        <f t="shared" si="86"/>
        <v>0</v>
      </c>
      <c r="CT145" s="2">
        <f t="shared" si="86"/>
        <v>0</v>
      </c>
      <c r="CU145" s="2">
        <f t="shared" si="86"/>
        <v>0</v>
      </c>
      <c r="CV145" s="2">
        <f t="shared" si="86"/>
        <v>0</v>
      </c>
      <c r="CW145" s="2">
        <f t="shared" si="86"/>
        <v>0</v>
      </c>
      <c r="CX145" s="2">
        <f t="shared" si="86"/>
        <v>0</v>
      </c>
      <c r="CY145" s="2">
        <f t="shared" si="86"/>
        <v>0</v>
      </c>
      <c r="CZ145" s="2">
        <f t="shared" si="86"/>
        <v>0</v>
      </c>
      <c r="DA145" s="2">
        <f t="shared" si="86"/>
        <v>0</v>
      </c>
      <c r="DB145" s="2">
        <f t="shared" si="86"/>
        <v>0</v>
      </c>
      <c r="DC145" s="2">
        <f t="shared" si="86"/>
        <v>0</v>
      </c>
      <c r="DD145" s="2">
        <f t="shared" si="86"/>
        <v>0</v>
      </c>
      <c r="DE145" s="2">
        <f t="shared" si="86"/>
        <v>0</v>
      </c>
      <c r="DF145" s="2">
        <f t="shared" si="86"/>
        <v>0</v>
      </c>
      <c r="DG145" s="3">
        <f t="shared" ref="DG145:EL145" si="87">DG153</f>
        <v>0</v>
      </c>
      <c r="DH145" s="3">
        <f t="shared" si="87"/>
        <v>0</v>
      </c>
      <c r="DI145" s="3">
        <f t="shared" si="87"/>
        <v>0</v>
      </c>
      <c r="DJ145" s="3">
        <f t="shared" si="87"/>
        <v>0</v>
      </c>
      <c r="DK145" s="3">
        <f t="shared" si="87"/>
        <v>0</v>
      </c>
      <c r="DL145" s="3">
        <f t="shared" si="87"/>
        <v>0</v>
      </c>
      <c r="DM145" s="3">
        <f t="shared" si="87"/>
        <v>0</v>
      </c>
      <c r="DN145" s="3">
        <f t="shared" si="87"/>
        <v>0</v>
      </c>
      <c r="DO145" s="3">
        <f t="shared" si="87"/>
        <v>0</v>
      </c>
      <c r="DP145" s="3">
        <f t="shared" si="87"/>
        <v>0</v>
      </c>
      <c r="DQ145" s="3">
        <f t="shared" si="87"/>
        <v>0</v>
      </c>
      <c r="DR145" s="3">
        <f t="shared" si="87"/>
        <v>0</v>
      </c>
      <c r="DS145" s="3">
        <f t="shared" si="87"/>
        <v>0</v>
      </c>
      <c r="DT145" s="3">
        <f t="shared" si="87"/>
        <v>0</v>
      </c>
      <c r="DU145" s="3">
        <f t="shared" si="87"/>
        <v>0</v>
      </c>
      <c r="DV145" s="3">
        <f t="shared" si="87"/>
        <v>0</v>
      </c>
      <c r="DW145" s="3">
        <f t="shared" si="87"/>
        <v>0</v>
      </c>
      <c r="DX145" s="3">
        <f t="shared" si="87"/>
        <v>0</v>
      </c>
      <c r="DY145" s="3">
        <f t="shared" si="87"/>
        <v>0</v>
      </c>
      <c r="DZ145" s="3">
        <f t="shared" si="87"/>
        <v>0</v>
      </c>
      <c r="EA145" s="3">
        <f t="shared" si="87"/>
        <v>0</v>
      </c>
      <c r="EB145" s="3">
        <f t="shared" si="87"/>
        <v>0</v>
      </c>
      <c r="EC145" s="3">
        <f t="shared" si="87"/>
        <v>0</v>
      </c>
      <c r="ED145" s="3">
        <f t="shared" si="87"/>
        <v>0</v>
      </c>
      <c r="EE145" s="3">
        <f t="shared" si="87"/>
        <v>0</v>
      </c>
      <c r="EF145" s="3">
        <f t="shared" si="87"/>
        <v>0</v>
      </c>
      <c r="EG145" s="3">
        <f t="shared" si="87"/>
        <v>0</v>
      </c>
      <c r="EH145" s="3">
        <f t="shared" si="87"/>
        <v>0</v>
      </c>
      <c r="EI145" s="3">
        <f t="shared" si="87"/>
        <v>0</v>
      </c>
      <c r="EJ145" s="3">
        <f t="shared" si="87"/>
        <v>0</v>
      </c>
      <c r="EK145" s="3">
        <f t="shared" si="87"/>
        <v>0</v>
      </c>
      <c r="EL145" s="3">
        <f t="shared" si="87"/>
        <v>0</v>
      </c>
      <c r="EM145" s="3">
        <f t="shared" ref="EM145:FR145" si="88">EM153</f>
        <v>0</v>
      </c>
      <c r="EN145" s="3">
        <f t="shared" si="88"/>
        <v>0</v>
      </c>
      <c r="EO145" s="3">
        <f t="shared" si="88"/>
        <v>0</v>
      </c>
      <c r="EP145" s="3">
        <f t="shared" si="88"/>
        <v>0</v>
      </c>
      <c r="EQ145" s="3">
        <f t="shared" si="88"/>
        <v>0</v>
      </c>
      <c r="ER145" s="3">
        <f t="shared" si="88"/>
        <v>0</v>
      </c>
      <c r="ES145" s="3">
        <f t="shared" si="88"/>
        <v>0</v>
      </c>
      <c r="ET145" s="3">
        <f t="shared" si="88"/>
        <v>0</v>
      </c>
      <c r="EU145" s="3">
        <f t="shared" si="88"/>
        <v>0</v>
      </c>
      <c r="EV145" s="3">
        <f t="shared" si="88"/>
        <v>0</v>
      </c>
      <c r="EW145" s="3">
        <f t="shared" si="88"/>
        <v>0</v>
      </c>
      <c r="EX145" s="3">
        <f t="shared" si="88"/>
        <v>0</v>
      </c>
      <c r="EY145" s="3">
        <f t="shared" si="88"/>
        <v>0</v>
      </c>
      <c r="EZ145" s="3">
        <f t="shared" si="88"/>
        <v>0</v>
      </c>
      <c r="FA145" s="3">
        <f t="shared" si="88"/>
        <v>0</v>
      </c>
      <c r="FB145" s="3">
        <f t="shared" si="88"/>
        <v>0</v>
      </c>
      <c r="FC145" s="3">
        <f t="shared" si="88"/>
        <v>0</v>
      </c>
      <c r="FD145" s="3">
        <f t="shared" si="88"/>
        <v>0</v>
      </c>
      <c r="FE145" s="3">
        <f t="shared" si="88"/>
        <v>0</v>
      </c>
      <c r="FF145" s="3">
        <f t="shared" si="88"/>
        <v>0</v>
      </c>
      <c r="FG145" s="3">
        <f t="shared" si="88"/>
        <v>0</v>
      </c>
      <c r="FH145" s="3">
        <f t="shared" si="88"/>
        <v>0</v>
      </c>
      <c r="FI145" s="3">
        <f t="shared" si="88"/>
        <v>0</v>
      </c>
      <c r="FJ145" s="3">
        <f t="shared" si="88"/>
        <v>0</v>
      </c>
      <c r="FK145" s="3">
        <f t="shared" si="88"/>
        <v>0</v>
      </c>
      <c r="FL145" s="3">
        <f t="shared" si="88"/>
        <v>0</v>
      </c>
      <c r="FM145" s="3">
        <f t="shared" si="88"/>
        <v>0</v>
      </c>
      <c r="FN145" s="3">
        <f t="shared" si="88"/>
        <v>0</v>
      </c>
      <c r="FO145" s="3">
        <f t="shared" si="88"/>
        <v>0</v>
      </c>
      <c r="FP145" s="3">
        <f t="shared" si="88"/>
        <v>0</v>
      </c>
      <c r="FQ145" s="3">
        <f t="shared" si="88"/>
        <v>0</v>
      </c>
      <c r="FR145" s="3">
        <f t="shared" si="88"/>
        <v>0</v>
      </c>
      <c r="FS145" s="3">
        <f t="shared" ref="FS145:GX145" si="89">FS153</f>
        <v>0</v>
      </c>
      <c r="FT145" s="3">
        <f t="shared" si="89"/>
        <v>0</v>
      </c>
      <c r="FU145" s="3">
        <f t="shared" si="89"/>
        <v>0</v>
      </c>
      <c r="FV145" s="3">
        <f t="shared" si="89"/>
        <v>0</v>
      </c>
      <c r="FW145" s="3">
        <f t="shared" si="89"/>
        <v>0</v>
      </c>
      <c r="FX145" s="3">
        <f t="shared" si="89"/>
        <v>0</v>
      </c>
      <c r="FY145" s="3">
        <f t="shared" si="89"/>
        <v>0</v>
      </c>
      <c r="FZ145" s="3">
        <f t="shared" si="89"/>
        <v>0</v>
      </c>
      <c r="GA145" s="3">
        <f t="shared" si="89"/>
        <v>0</v>
      </c>
      <c r="GB145" s="3">
        <f t="shared" si="89"/>
        <v>0</v>
      </c>
      <c r="GC145" s="3">
        <f t="shared" si="89"/>
        <v>0</v>
      </c>
      <c r="GD145" s="3">
        <f t="shared" si="89"/>
        <v>0</v>
      </c>
      <c r="GE145" s="3">
        <f t="shared" si="89"/>
        <v>0</v>
      </c>
      <c r="GF145" s="3">
        <f t="shared" si="89"/>
        <v>0</v>
      </c>
      <c r="GG145" s="3">
        <f t="shared" si="89"/>
        <v>0</v>
      </c>
      <c r="GH145" s="3">
        <f t="shared" si="89"/>
        <v>0</v>
      </c>
      <c r="GI145" s="3">
        <f t="shared" si="89"/>
        <v>0</v>
      </c>
      <c r="GJ145" s="3">
        <f t="shared" si="89"/>
        <v>0</v>
      </c>
      <c r="GK145" s="3">
        <f t="shared" si="89"/>
        <v>0</v>
      </c>
      <c r="GL145" s="3">
        <f t="shared" si="89"/>
        <v>0</v>
      </c>
      <c r="GM145" s="3">
        <f t="shared" si="89"/>
        <v>0</v>
      </c>
      <c r="GN145" s="3">
        <f t="shared" si="89"/>
        <v>0</v>
      </c>
      <c r="GO145" s="3">
        <f t="shared" si="89"/>
        <v>0</v>
      </c>
      <c r="GP145" s="3">
        <f t="shared" si="89"/>
        <v>0</v>
      </c>
      <c r="GQ145" s="3">
        <f t="shared" si="89"/>
        <v>0</v>
      </c>
      <c r="GR145" s="3">
        <f t="shared" si="89"/>
        <v>0</v>
      </c>
      <c r="GS145" s="3">
        <f t="shared" si="89"/>
        <v>0</v>
      </c>
      <c r="GT145" s="3">
        <f t="shared" si="89"/>
        <v>0</v>
      </c>
      <c r="GU145" s="3">
        <f t="shared" si="89"/>
        <v>0</v>
      </c>
      <c r="GV145" s="3">
        <f t="shared" si="89"/>
        <v>0</v>
      </c>
      <c r="GW145" s="3">
        <f t="shared" si="89"/>
        <v>0</v>
      </c>
      <c r="GX145" s="3">
        <f t="shared" si="89"/>
        <v>0</v>
      </c>
    </row>
    <row r="147" spans="1:245" x14ac:dyDescent="0.2">
      <c r="A147">
        <v>17</v>
      </c>
      <c r="B147">
        <v>0</v>
      </c>
      <c r="E147" t="s">
        <v>158</v>
      </c>
      <c r="F147" t="s">
        <v>159</v>
      </c>
      <c r="G147" t="s">
        <v>160</v>
      </c>
      <c r="H147" t="s">
        <v>161</v>
      </c>
      <c r="I147">
        <f>ROUND(2692.8/1000,7)</f>
        <v>2.6928000000000001</v>
      </c>
      <c r="J147">
        <v>0</v>
      </c>
      <c r="K147">
        <f>ROUND(2692.8/1000,7)</f>
        <v>2.6928000000000001</v>
      </c>
      <c r="O147">
        <f>ROUND(CP147,2)</f>
        <v>4821657.6399999997</v>
      </c>
      <c r="P147">
        <f>ROUND(CQ147*I147,2)</f>
        <v>4821657.6399999997</v>
      </c>
      <c r="Q147">
        <f>ROUND(CR147*I147,2)</f>
        <v>0</v>
      </c>
      <c r="R147">
        <f>ROUND(CS147*I147,2)</f>
        <v>0</v>
      </c>
      <c r="S147">
        <f>ROUND(CT147*I147,2)</f>
        <v>0</v>
      </c>
      <c r="T147">
        <f>ROUND(CU147*I147,2)</f>
        <v>0</v>
      </c>
      <c r="U147">
        <f>ROUND(CV147*I147,7)</f>
        <v>0</v>
      </c>
      <c r="V147">
        <f>ROUND(CW147*I147,7)</f>
        <v>0</v>
      </c>
      <c r="W147">
        <f>ROUND(CX147*I147,2)</f>
        <v>0</v>
      </c>
      <c r="X147">
        <f t="shared" ref="X147:Y151" si="90">ROUND(CY147,2)</f>
        <v>0</v>
      </c>
      <c r="Y147">
        <f t="shared" si="90"/>
        <v>0</v>
      </c>
      <c r="AA147">
        <v>65174513</v>
      </c>
      <c r="AB147">
        <f>ROUND((AC147+AD147+AF147),6)</f>
        <v>1162710.3799999999</v>
      </c>
      <c r="AC147">
        <f>ROUND((ES147),6)</f>
        <v>1162710.3799999999</v>
      </c>
      <c r="AD147">
        <f>ROUND((((ET147)-(EU147))+AE147),6)</f>
        <v>0</v>
      </c>
      <c r="AE147">
        <f t="shared" ref="AE147:AF151" si="91">ROUND((EU147),6)</f>
        <v>0</v>
      </c>
      <c r="AF147">
        <f t="shared" si="91"/>
        <v>0</v>
      </c>
      <c r="AG147">
        <f>ROUND((AP147),6)</f>
        <v>0</v>
      </c>
      <c r="AH147">
        <f t="shared" ref="AH147:AI151" si="92">(EW147)</f>
        <v>0</v>
      </c>
      <c r="AI147">
        <f t="shared" si="92"/>
        <v>0</v>
      </c>
      <c r="AJ147">
        <f>(AS147)</f>
        <v>0</v>
      </c>
      <c r="AK147">
        <v>1162710.3799999999</v>
      </c>
      <c r="AL147">
        <v>1162710.3799999999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1.54</v>
      </c>
      <c r="BD147" t="s">
        <v>3</v>
      </c>
      <c r="BE147" t="s">
        <v>3</v>
      </c>
      <c r="BF147" t="s">
        <v>3</v>
      </c>
      <c r="BG147" t="s">
        <v>3</v>
      </c>
      <c r="BH147">
        <v>3</v>
      </c>
      <c r="BI147">
        <v>2</v>
      </c>
      <c r="BJ147" t="s">
        <v>162</v>
      </c>
      <c r="BM147">
        <v>500002</v>
      </c>
      <c r="BN147">
        <v>0</v>
      </c>
      <c r="BO147" t="s">
        <v>159</v>
      </c>
      <c r="BP147">
        <v>1</v>
      </c>
      <c r="BQ147">
        <v>12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0</v>
      </c>
      <c r="CA147">
        <v>0</v>
      </c>
      <c r="CB147" t="s">
        <v>3</v>
      </c>
      <c r="CE147">
        <v>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>(P147+Q147+S147+R147)</f>
        <v>4821657.6399999997</v>
      </c>
      <c r="CQ147">
        <f>ROUND(AL147*BC147,2)</f>
        <v>1790573.99</v>
      </c>
      <c r="CR147">
        <f>ROUND(AM147*BB147,2)</f>
        <v>0</v>
      </c>
      <c r="CS147">
        <f>ROUND(AN147*BS147,2)</f>
        <v>0</v>
      </c>
      <c r="CT147">
        <f>ROUND(AO147*BA147,2)</f>
        <v>0</v>
      </c>
      <c r="CU147">
        <f t="shared" ref="CU147:CX151" si="93">AG147</f>
        <v>0</v>
      </c>
      <c r="CV147">
        <f t="shared" si="93"/>
        <v>0</v>
      </c>
      <c r="CW147">
        <f t="shared" si="93"/>
        <v>0</v>
      </c>
      <c r="CX147">
        <f t="shared" si="93"/>
        <v>0</v>
      </c>
      <c r="CY147">
        <f>0</f>
        <v>0</v>
      </c>
      <c r="CZ147">
        <f>0</f>
        <v>0</v>
      </c>
      <c r="DC147" t="s">
        <v>3</v>
      </c>
      <c r="DD147" t="s">
        <v>3</v>
      </c>
      <c r="DE147" t="s">
        <v>3</v>
      </c>
      <c r="DF147" t="s">
        <v>3</v>
      </c>
      <c r="DG147" t="s">
        <v>3</v>
      </c>
      <c r="DH147" t="s">
        <v>3</v>
      </c>
      <c r="DI147" t="s">
        <v>3</v>
      </c>
      <c r="DJ147" t="s">
        <v>3</v>
      </c>
      <c r="DK147" t="s">
        <v>3</v>
      </c>
      <c r="DL147" t="s">
        <v>3</v>
      </c>
      <c r="DM147" t="s">
        <v>3</v>
      </c>
      <c r="DN147">
        <v>0</v>
      </c>
      <c r="DO147">
        <v>0</v>
      </c>
      <c r="DP147">
        <v>1</v>
      </c>
      <c r="DQ147">
        <v>1</v>
      </c>
      <c r="DU147">
        <v>1013</v>
      </c>
      <c r="DV147" t="s">
        <v>161</v>
      </c>
      <c r="DW147" t="s">
        <v>163</v>
      </c>
      <c r="DX147">
        <v>1</v>
      </c>
      <c r="DZ147" t="s">
        <v>3</v>
      </c>
      <c r="EA147" t="s">
        <v>3</v>
      </c>
      <c r="EB147" t="s">
        <v>3</v>
      </c>
      <c r="EC147" t="s">
        <v>3</v>
      </c>
      <c r="EE147">
        <v>64850936</v>
      </c>
      <c r="EF147">
        <v>12</v>
      </c>
      <c r="EG147" t="s">
        <v>164</v>
      </c>
      <c r="EH147">
        <v>0</v>
      </c>
      <c r="EI147" t="s">
        <v>3</v>
      </c>
      <c r="EJ147">
        <v>2</v>
      </c>
      <c r="EK147">
        <v>500002</v>
      </c>
      <c r="EL147" t="s">
        <v>165</v>
      </c>
      <c r="EM147" t="s">
        <v>166</v>
      </c>
      <c r="EO147" t="s">
        <v>3</v>
      </c>
      <c r="EQ147">
        <v>0</v>
      </c>
      <c r="ER147">
        <v>1162710.3799999999</v>
      </c>
      <c r="ES147">
        <v>1162710.3799999999</v>
      </c>
      <c r="ET147">
        <v>0</v>
      </c>
      <c r="EU147">
        <v>0</v>
      </c>
      <c r="EV147">
        <v>0</v>
      </c>
      <c r="EW147">
        <v>0</v>
      </c>
      <c r="EX147">
        <v>0</v>
      </c>
      <c r="EY147">
        <v>0</v>
      </c>
      <c r="FQ147">
        <v>0</v>
      </c>
      <c r="FR147">
        <f>ROUND(IF(BI147=3,GM147,0),2)</f>
        <v>0</v>
      </c>
      <c r="FS147">
        <v>0</v>
      </c>
      <c r="FX147">
        <v>0</v>
      </c>
      <c r="FY147">
        <v>0</v>
      </c>
      <c r="GA147" t="s">
        <v>3</v>
      </c>
      <c r="GD147">
        <v>1</v>
      </c>
      <c r="GF147">
        <v>650613390</v>
      </c>
      <c r="GG147">
        <v>2</v>
      </c>
      <c r="GH147">
        <v>1</v>
      </c>
      <c r="GI147">
        <v>2</v>
      </c>
      <c r="GJ147">
        <v>0</v>
      </c>
      <c r="GK147">
        <v>0</v>
      </c>
      <c r="GL147">
        <f>ROUND(IF(AND(BH147=3,BI147=3,FS147&lt;&gt;0),P147,0),2)</f>
        <v>0</v>
      </c>
      <c r="GM147">
        <f>ROUND(O147+X147+Y147,2)+GX147</f>
        <v>4821657.6399999997</v>
      </c>
      <c r="GN147">
        <f>IF(OR(BI147=0,BI147=1),GM147-GX147,0)</f>
        <v>0</v>
      </c>
      <c r="GO147">
        <f>IF(BI147=2,GM147-GX147,0)</f>
        <v>4821657.6399999997</v>
      </c>
      <c r="GP147">
        <f>IF(BI147=4,GM147-GX147,0)</f>
        <v>0</v>
      </c>
      <c r="GR147">
        <v>0</v>
      </c>
      <c r="GS147">
        <v>0</v>
      </c>
      <c r="GT147">
        <v>0</v>
      </c>
      <c r="GU147" t="s">
        <v>3</v>
      </c>
      <c r="GV147">
        <f>ROUND((GT147),6)</f>
        <v>0</v>
      </c>
      <c r="GW147">
        <v>1</v>
      </c>
      <c r="GX147">
        <f>ROUND(HC147*I147,2)</f>
        <v>0</v>
      </c>
      <c r="HA147">
        <v>0</v>
      </c>
      <c r="HB147">
        <v>0</v>
      </c>
      <c r="HC147">
        <f>GV147*GW147</f>
        <v>0</v>
      </c>
      <c r="HE147" t="s">
        <v>3</v>
      </c>
      <c r="HF147" t="s">
        <v>3</v>
      </c>
      <c r="HM147" t="s">
        <v>3</v>
      </c>
      <c r="HN147" t="s">
        <v>3</v>
      </c>
      <c r="HO147" t="s">
        <v>3</v>
      </c>
      <c r="HP147" t="s">
        <v>3</v>
      </c>
      <c r="HQ147" t="s">
        <v>3</v>
      </c>
      <c r="IK147">
        <v>0</v>
      </c>
    </row>
    <row r="148" spans="1:245" x14ac:dyDescent="0.2">
      <c r="A148">
        <v>17</v>
      </c>
      <c r="B148">
        <v>0</v>
      </c>
      <c r="E148" t="s">
        <v>167</v>
      </c>
      <c r="F148" t="s">
        <v>168</v>
      </c>
      <c r="G148" t="s">
        <v>169</v>
      </c>
      <c r="H148" t="s">
        <v>137</v>
      </c>
      <c r="I148">
        <v>6</v>
      </c>
      <c r="J148">
        <v>0</v>
      </c>
      <c r="K148">
        <v>6</v>
      </c>
      <c r="O148">
        <f>ROUND(CP148,2)</f>
        <v>54531.66</v>
      </c>
      <c r="P148">
        <f>ROUND(CQ148*I148,2)</f>
        <v>54531.66</v>
      </c>
      <c r="Q148">
        <f>ROUND(CR148*I148,2)</f>
        <v>0</v>
      </c>
      <c r="R148">
        <f>ROUND(CS148*I148,2)</f>
        <v>0</v>
      </c>
      <c r="S148">
        <f>ROUND(CT148*I148,2)</f>
        <v>0</v>
      </c>
      <c r="T148">
        <f>ROUND(CU148*I148,2)</f>
        <v>0</v>
      </c>
      <c r="U148">
        <f>ROUND(CV148*I148,7)</f>
        <v>0</v>
      </c>
      <c r="V148">
        <f>ROUND(CW148*I148,7)</f>
        <v>0</v>
      </c>
      <c r="W148">
        <f>ROUND(CX148*I148,2)</f>
        <v>0</v>
      </c>
      <c r="X148">
        <f t="shared" si="90"/>
        <v>0</v>
      </c>
      <c r="Y148">
        <f t="shared" si="90"/>
        <v>0</v>
      </c>
      <c r="AA148">
        <v>65174513</v>
      </c>
      <c r="AB148">
        <f>ROUND((AC148+AD148+AF148),6)</f>
        <v>6140.95</v>
      </c>
      <c r="AC148">
        <f>ROUND((ES148),6)</f>
        <v>6140.95</v>
      </c>
      <c r="AD148">
        <f>ROUND((((ET148)-(EU148))+AE148),6)</f>
        <v>0</v>
      </c>
      <c r="AE148">
        <f t="shared" si="91"/>
        <v>0</v>
      </c>
      <c r="AF148">
        <f t="shared" si="91"/>
        <v>0</v>
      </c>
      <c r="AG148">
        <f>ROUND((AP148),6)</f>
        <v>0</v>
      </c>
      <c r="AH148">
        <f t="shared" si="92"/>
        <v>0</v>
      </c>
      <c r="AI148">
        <f t="shared" si="92"/>
        <v>0</v>
      </c>
      <c r="AJ148">
        <f>(AS148)</f>
        <v>0</v>
      </c>
      <c r="AK148">
        <v>6140.95</v>
      </c>
      <c r="AL148">
        <v>6140.95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1.48</v>
      </c>
      <c r="BD148" t="s">
        <v>3</v>
      </c>
      <c r="BE148" t="s">
        <v>3</v>
      </c>
      <c r="BF148" t="s">
        <v>3</v>
      </c>
      <c r="BG148" t="s">
        <v>3</v>
      </c>
      <c r="BH148">
        <v>3</v>
      </c>
      <c r="BI148">
        <v>2</v>
      </c>
      <c r="BJ148" t="s">
        <v>170</v>
      </c>
      <c r="BM148">
        <v>500002</v>
      </c>
      <c r="BN148">
        <v>0</v>
      </c>
      <c r="BO148" t="s">
        <v>168</v>
      </c>
      <c r="BP148">
        <v>1</v>
      </c>
      <c r="BQ148">
        <v>12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0</v>
      </c>
      <c r="CA148">
        <v>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>(P148+Q148+S148+R148)</f>
        <v>54531.66</v>
      </c>
      <c r="CQ148">
        <f>ROUND(AL148*BC148,2)</f>
        <v>9088.61</v>
      </c>
      <c r="CR148">
        <f>ROUND(AM148*BB148,2)</f>
        <v>0</v>
      </c>
      <c r="CS148">
        <f>ROUND(AN148*BS148,2)</f>
        <v>0</v>
      </c>
      <c r="CT148">
        <f>ROUND(AO148*BA148,2)</f>
        <v>0</v>
      </c>
      <c r="CU148">
        <f t="shared" si="93"/>
        <v>0</v>
      </c>
      <c r="CV148">
        <f t="shared" si="93"/>
        <v>0</v>
      </c>
      <c r="CW148">
        <f t="shared" si="93"/>
        <v>0</v>
      </c>
      <c r="CX148">
        <f t="shared" si="93"/>
        <v>0</v>
      </c>
      <c r="CY148">
        <f>0</f>
        <v>0</v>
      </c>
      <c r="CZ148">
        <f>0</f>
        <v>0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1013</v>
      </c>
      <c r="DV148" t="s">
        <v>137</v>
      </c>
      <c r="DW148" t="s">
        <v>137</v>
      </c>
      <c r="DX148">
        <v>1</v>
      </c>
      <c r="DZ148" t="s">
        <v>3</v>
      </c>
      <c r="EA148" t="s">
        <v>3</v>
      </c>
      <c r="EB148" t="s">
        <v>3</v>
      </c>
      <c r="EC148" t="s">
        <v>3</v>
      </c>
      <c r="EE148">
        <v>64850936</v>
      </c>
      <c r="EF148">
        <v>12</v>
      </c>
      <c r="EG148" t="s">
        <v>164</v>
      </c>
      <c r="EH148">
        <v>0</v>
      </c>
      <c r="EI148" t="s">
        <v>3</v>
      </c>
      <c r="EJ148">
        <v>2</v>
      </c>
      <c r="EK148">
        <v>500002</v>
      </c>
      <c r="EL148" t="s">
        <v>165</v>
      </c>
      <c r="EM148" t="s">
        <v>166</v>
      </c>
      <c r="EO148" t="s">
        <v>3</v>
      </c>
      <c r="EQ148">
        <v>0</v>
      </c>
      <c r="ER148">
        <v>6140.95</v>
      </c>
      <c r="ES148">
        <v>6140.95</v>
      </c>
      <c r="ET148">
        <v>0</v>
      </c>
      <c r="EU148">
        <v>0</v>
      </c>
      <c r="EV148">
        <v>0</v>
      </c>
      <c r="EW148">
        <v>0</v>
      </c>
      <c r="EX148">
        <v>0</v>
      </c>
      <c r="EY148">
        <v>0</v>
      </c>
      <c r="FQ148">
        <v>0</v>
      </c>
      <c r="FR148">
        <f>ROUND(IF(BI148=3,GM148,0),2)</f>
        <v>0</v>
      </c>
      <c r="FS148">
        <v>0</v>
      </c>
      <c r="FX148">
        <v>0</v>
      </c>
      <c r="FY148">
        <v>0</v>
      </c>
      <c r="GA148" t="s">
        <v>3</v>
      </c>
      <c r="GD148">
        <v>1</v>
      </c>
      <c r="GF148">
        <v>-1744901998</v>
      </c>
      <c r="GG148">
        <v>2</v>
      </c>
      <c r="GH148">
        <v>1</v>
      </c>
      <c r="GI148">
        <v>2</v>
      </c>
      <c r="GJ148">
        <v>0</v>
      </c>
      <c r="GK148">
        <v>0</v>
      </c>
      <c r="GL148">
        <f>ROUND(IF(AND(BH148=3,BI148=3,FS148&lt;&gt;0),P148,0),2)</f>
        <v>0</v>
      </c>
      <c r="GM148">
        <f>ROUND(O148+X148+Y148,2)+GX148</f>
        <v>54531.66</v>
      </c>
      <c r="GN148">
        <f>IF(OR(BI148=0,BI148=1),GM148-GX148,0)</f>
        <v>0</v>
      </c>
      <c r="GO148">
        <f>IF(BI148=2,GM148-GX148,0)</f>
        <v>54531.66</v>
      </c>
      <c r="GP148">
        <f>IF(BI148=4,GM148-GX148,0)</f>
        <v>0</v>
      </c>
      <c r="GR148">
        <v>0</v>
      </c>
      <c r="GS148">
        <v>0</v>
      </c>
      <c r="GT148">
        <v>0</v>
      </c>
      <c r="GU148" t="s">
        <v>3</v>
      </c>
      <c r="GV148">
        <f>ROUND((GT148),6)</f>
        <v>0</v>
      </c>
      <c r="GW148">
        <v>1</v>
      </c>
      <c r="GX148">
        <f>ROUND(HC148*I148,2)</f>
        <v>0</v>
      </c>
      <c r="HA148">
        <v>0</v>
      </c>
      <c r="HB148">
        <v>0</v>
      </c>
      <c r="HC148">
        <f>GV148*GW148</f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IK148">
        <v>0</v>
      </c>
    </row>
    <row r="149" spans="1:245" x14ac:dyDescent="0.2">
      <c r="A149">
        <v>17</v>
      </c>
      <c r="B149">
        <v>0</v>
      </c>
      <c r="E149" t="s">
        <v>171</v>
      </c>
      <c r="F149" t="s">
        <v>172</v>
      </c>
      <c r="G149" t="s">
        <v>173</v>
      </c>
      <c r="H149" t="s">
        <v>53</v>
      </c>
      <c r="I149">
        <v>158.4</v>
      </c>
      <c r="J149">
        <v>0</v>
      </c>
      <c r="K149">
        <v>158.4</v>
      </c>
      <c r="O149">
        <f>ROUND(CP149,2)</f>
        <v>175386.82</v>
      </c>
      <c r="P149">
        <f>ROUND(CQ149*I149,2)</f>
        <v>175386.82</v>
      </c>
      <c r="Q149">
        <f>ROUND(CR149*I149,2)</f>
        <v>0</v>
      </c>
      <c r="R149">
        <f>ROUND(CS149*I149,2)</f>
        <v>0</v>
      </c>
      <c r="S149">
        <f>ROUND(CT149*I149,2)</f>
        <v>0</v>
      </c>
      <c r="T149">
        <f>ROUND(CU149*I149,2)</f>
        <v>0</v>
      </c>
      <c r="U149">
        <f>ROUND(CV149*I149,7)</f>
        <v>0</v>
      </c>
      <c r="V149">
        <f>ROUND(CW149*I149,7)</f>
        <v>0</v>
      </c>
      <c r="W149">
        <f>ROUND(CX149*I149,2)</f>
        <v>0</v>
      </c>
      <c r="X149">
        <f t="shared" si="90"/>
        <v>0</v>
      </c>
      <c r="Y149">
        <f t="shared" si="90"/>
        <v>0</v>
      </c>
      <c r="AA149">
        <v>65174513</v>
      </c>
      <c r="AB149">
        <f>ROUND((AC149+AD149+AF149),6)</f>
        <v>573.70000000000005</v>
      </c>
      <c r="AC149">
        <f>ROUND((ES149),6)</f>
        <v>573.70000000000005</v>
      </c>
      <c r="AD149">
        <f>ROUND((((ET149)-(EU149))+AE149),6)</f>
        <v>0</v>
      </c>
      <c r="AE149">
        <f t="shared" si="91"/>
        <v>0</v>
      </c>
      <c r="AF149">
        <f t="shared" si="91"/>
        <v>0</v>
      </c>
      <c r="AG149">
        <f>ROUND((AP149),6)</f>
        <v>0</v>
      </c>
      <c r="AH149">
        <f t="shared" si="92"/>
        <v>0</v>
      </c>
      <c r="AI149">
        <f t="shared" si="92"/>
        <v>0</v>
      </c>
      <c r="AJ149">
        <f>(AS149)</f>
        <v>0</v>
      </c>
      <c r="AK149">
        <v>573.70000000000005</v>
      </c>
      <c r="AL149">
        <v>573.70000000000005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1.93</v>
      </c>
      <c r="BD149" t="s">
        <v>3</v>
      </c>
      <c r="BE149" t="s">
        <v>3</v>
      </c>
      <c r="BF149" t="s">
        <v>3</v>
      </c>
      <c r="BG149" t="s">
        <v>3</v>
      </c>
      <c r="BH149">
        <v>3</v>
      </c>
      <c r="BI149">
        <v>1</v>
      </c>
      <c r="BJ149" t="s">
        <v>174</v>
      </c>
      <c r="BM149">
        <v>500001</v>
      </c>
      <c r="BN149">
        <v>0</v>
      </c>
      <c r="BO149" t="s">
        <v>172</v>
      </c>
      <c r="BP149">
        <v>1</v>
      </c>
      <c r="BQ149">
        <v>8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0</v>
      </c>
      <c r="CA149">
        <v>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>(P149+Q149+S149+R149)</f>
        <v>175386.82</v>
      </c>
      <c r="CQ149">
        <f>ROUND(AL149*BC149,2)</f>
        <v>1107.24</v>
      </c>
      <c r="CR149">
        <f>ROUND(AM149*BB149,2)</f>
        <v>0</v>
      </c>
      <c r="CS149">
        <f>ROUND(AN149*BS149,2)</f>
        <v>0</v>
      </c>
      <c r="CT149">
        <f>ROUND(AO149*BA149,2)</f>
        <v>0</v>
      </c>
      <c r="CU149">
        <f t="shared" si="93"/>
        <v>0</v>
      </c>
      <c r="CV149">
        <f t="shared" si="93"/>
        <v>0</v>
      </c>
      <c r="CW149">
        <f t="shared" si="93"/>
        <v>0</v>
      </c>
      <c r="CX149">
        <f t="shared" si="93"/>
        <v>0</v>
      </c>
      <c r="CY149">
        <f>0</f>
        <v>0</v>
      </c>
      <c r="CZ149">
        <f>0</f>
        <v>0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1007</v>
      </c>
      <c r="DV149" t="s">
        <v>53</v>
      </c>
      <c r="DW149" t="s">
        <v>53</v>
      </c>
      <c r="DX149">
        <v>1</v>
      </c>
      <c r="DZ149" t="s">
        <v>3</v>
      </c>
      <c r="EA149" t="s">
        <v>3</v>
      </c>
      <c r="EB149" t="s">
        <v>3</v>
      </c>
      <c r="EC149" t="s">
        <v>3</v>
      </c>
      <c r="EE149">
        <v>64850935</v>
      </c>
      <c r="EF149">
        <v>8</v>
      </c>
      <c r="EG149" t="s">
        <v>175</v>
      </c>
      <c r="EH149">
        <v>0</v>
      </c>
      <c r="EI149" t="s">
        <v>3</v>
      </c>
      <c r="EJ149">
        <v>1</v>
      </c>
      <c r="EK149">
        <v>500001</v>
      </c>
      <c r="EL149" t="s">
        <v>176</v>
      </c>
      <c r="EM149" t="s">
        <v>177</v>
      </c>
      <c r="EO149" t="s">
        <v>3</v>
      </c>
      <c r="EQ149">
        <v>0</v>
      </c>
      <c r="ER149">
        <v>573.70000000000005</v>
      </c>
      <c r="ES149">
        <v>573.70000000000005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FQ149">
        <v>0</v>
      </c>
      <c r="FR149">
        <f>ROUND(IF(BI149=3,GM149,0),2)</f>
        <v>0</v>
      </c>
      <c r="FS149">
        <v>0</v>
      </c>
      <c r="FX149">
        <v>0</v>
      </c>
      <c r="FY149">
        <v>0</v>
      </c>
      <c r="GA149" t="s">
        <v>3</v>
      </c>
      <c r="GD149">
        <v>1</v>
      </c>
      <c r="GF149">
        <v>735479045</v>
      </c>
      <c r="GG149">
        <v>2</v>
      </c>
      <c r="GH149">
        <v>1</v>
      </c>
      <c r="GI149">
        <v>2</v>
      </c>
      <c r="GJ149">
        <v>0</v>
      </c>
      <c r="GK149">
        <v>0</v>
      </c>
      <c r="GL149">
        <f>ROUND(IF(AND(BH149=3,BI149=3,FS149&lt;&gt;0),P149,0),2)</f>
        <v>0</v>
      </c>
      <c r="GM149">
        <f>ROUND(O149+X149+Y149,2)+GX149</f>
        <v>175386.82</v>
      </c>
      <c r="GN149">
        <f>IF(OR(BI149=0,BI149=1),GM149-GX149,0)</f>
        <v>175386.82</v>
      </c>
      <c r="GO149">
        <f>IF(BI149=2,GM149-GX149,0)</f>
        <v>0</v>
      </c>
      <c r="GP149">
        <f>IF(BI149=4,GM149-GX149,0)</f>
        <v>0</v>
      </c>
      <c r="GR149">
        <v>0</v>
      </c>
      <c r="GS149">
        <v>0</v>
      </c>
      <c r="GT149">
        <v>0</v>
      </c>
      <c r="GU149" t="s">
        <v>3</v>
      </c>
      <c r="GV149">
        <f>ROUND((GT149),6)</f>
        <v>0</v>
      </c>
      <c r="GW149">
        <v>1</v>
      </c>
      <c r="GX149">
        <f>ROUND(HC149*I149,2)</f>
        <v>0</v>
      </c>
      <c r="HA149">
        <v>0</v>
      </c>
      <c r="HB149">
        <v>0</v>
      </c>
      <c r="HC149">
        <f>GV149*GW149</f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IK149">
        <v>0</v>
      </c>
    </row>
    <row r="150" spans="1:245" x14ac:dyDescent="0.2">
      <c r="A150">
        <v>17</v>
      </c>
      <c r="B150">
        <v>0</v>
      </c>
      <c r="E150" t="s">
        <v>178</v>
      </c>
      <c r="F150" t="s">
        <v>179</v>
      </c>
      <c r="G150" t="s">
        <v>180</v>
      </c>
      <c r="H150" t="s">
        <v>137</v>
      </c>
      <c r="I150">
        <v>2750</v>
      </c>
      <c r="J150">
        <v>0</v>
      </c>
      <c r="K150">
        <v>2750</v>
      </c>
      <c r="O150">
        <f>ROUND(CP150,2)</f>
        <v>378730</v>
      </c>
      <c r="P150">
        <f>ROUND(CQ150*I150,2)</f>
        <v>378730</v>
      </c>
      <c r="Q150">
        <f>ROUND(CR150*I150,2)</f>
        <v>0</v>
      </c>
      <c r="R150">
        <f>ROUND(CS150*I150,2)</f>
        <v>0</v>
      </c>
      <c r="S150">
        <f>ROUND(CT150*I150,2)</f>
        <v>0</v>
      </c>
      <c r="T150">
        <f>ROUND(CU150*I150,2)</f>
        <v>0</v>
      </c>
      <c r="U150">
        <f>ROUND(CV150*I150,7)</f>
        <v>0</v>
      </c>
      <c r="V150">
        <f>ROUND(CW150*I150,7)</f>
        <v>0</v>
      </c>
      <c r="W150">
        <f>ROUND(CX150*I150,2)</f>
        <v>0</v>
      </c>
      <c r="X150">
        <f t="shared" si="90"/>
        <v>0</v>
      </c>
      <c r="Y150">
        <f t="shared" si="90"/>
        <v>0</v>
      </c>
      <c r="AA150">
        <v>65174513</v>
      </c>
      <c r="AB150">
        <f>ROUND((AC150+AD150+AF150),6)</f>
        <v>108.44</v>
      </c>
      <c r="AC150">
        <f>ROUND((ES150),6)</f>
        <v>108.44</v>
      </c>
      <c r="AD150">
        <f>ROUND((((ET150)-(EU150))+AE150),6)</f>
        <v>0</v>
      </c>
      <c r="AE150">
        <f t="shared" si="91"/>
        <v>0</v>
      </c>
      <c r="AF150">
        <f t="shared" si="91"/>
        <v>0</v>
      </c>
      <c r="AG150">
        <f>ROUND((AP150),6)</f>
        <v>0</v>
      </c>
      <c r="AH150">
        <f t="shared" si="92"/>
        <v>0</v>
      </c>
      <c r="AI150">
        <f t="shared" si="92"/>
        <v>0</v>
      </c>
      <c r="AJ150">
        <f>(AS150)</f>
        <v>0</v>
      </c>
      <c r="AK150">
        <v>108.44</v>
      </c>
      <c r="AL150">
        <v>108.44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1.27</v>
      </c>
      <c r="BD150" t="s">
        <v>3</v>
      </c>
      <c r="BE150" t="s">
        <v>3</v>
      </c>
      <c r="BF150" t="s">
        <v>3</v>
      </c>
      <c r="BG150" t="s">
        <v>3</v>
      </c>
      <c r="BH150">
        <v>3</v>
      </c>
      <c r="BI150">
        <v>2</v>
      </c>
      <c r="BJ150" t="s">
        <v>181</v>
      </c>
      <c r="BM150">
        <v>500002</v>
      </c>
      <c r="BN150">
        <v>0</v>
      </c>
      <c r="BO150" t="s">
        <v>179</v>
      </c>
      <c r="BP150">
        <v>1</v>
      </c>
      <c r="BQ150">
        <v>12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0</v>
      </c>
      <c r="CA150">
        <v>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>(P150+Q150+S150+R150)</f>
        <v>378730</v>
      </c>
      <c r="CQ150">
        <f>ROUND(AL150*BC150,2)</f>
        <v>137.72</v>
      </c>
      <c r="CR150">
        <f>ROUND(AM150*BB150,2)</f>
        <v>0</v>
      </c>
      <c r="CS150">
        <f>ROUND(AN150*BS150,2)</f>
        <v>0</v>
      </c>
      <c r="CT150">
        <f>ROUND(AO150*BA150,2)</f>
        <v>0</v>
      </c>
      <c r="CU150">
        <f t="shared" si="93"/>
        <v>0</v>
      </c>
      <c r="CV150">
        <f t="shared" si="93"/>
        <v>0</v>
      </c>
      <c r="CW150">
        <f t="shared" si="93"/>
        <v>0</v>
      </c>
      <c r="CX150">
        <f t="shared" si="93"/>
        <v>0</v>
      </c>
      <c r="CY150">
        <f>0</f>
        <v>0</v>
      </c>
      <c r="CZ150">
        <f>0</f>
        <v>0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1013</v>
      </c>
      <c r="DV150" t="s">
        <v>137</v>
      </c>
      <c r="DW150" t="s">
        <v>137</v>
      </c>
      <c r="DX150">
        <v>1</v>
      </c>
      <c r="DZ150" t="s">
        <v>3</v>
      </c>
      <c r="EA150" t="s">
        <v>3</v>
      </c>
      <c r="EB150" t="s">
        <v>3</v>
      </c>
      <c r="EC150" t="s">
        <v>3</v>
      </c>
      <c r="EE150">
        <v>64850936</v>
      </c>
      <c r="EF150">
        <v>12</v>
      </c>
      <c r="EG150" t="s">
        <v>164</v>
      </c>
      <c r="EH150">
        <v>0</v>
      </c>
      <c r="EI150" t="s">
        <v>3</v>
      </c>
      <c r="EJ150">
        <v>2</v>
      </c>
      <c r="EK150">
        <v>500002</v>
      </c>
      <c r="EL150" t="s">
        <v>165</v>
      </c>
      <c r="EM150" t="s">
        <v>166</v>
      </c>
      <c r="EO150" t="s">
        <v>3</v>
      </c>
      <c r="EQ150">
        <v>0</v>
      </c>
      <c r="ER150">
        <v>108.44</v>
      </c>
      <c r="ES150">
        <v>108.44</v>
      </c>
      <c r="ET150">
        <v>0</v>
      </c>
      <c r="EU150">
        <v>0</v>
      </c>
      <c r="EV150">
        <v>0</v>
      </c>
      <c r="EW150">
        <v>0</v>
      </c>
      <c r="EX150">
        <v>0</v>
      </c>
      <c r="EY150">
        <v>0</v>
      </c>
      <c r="FQ150">
        <v>0</v>
      </c>
      <c r="FR150">
        <f>ROUND(IF(BI150=3,GM150,0),2)</f>
        <v>0</v>
      </c>
      <c r="FS150">
        <v>0</v>
      </c>
      <c r="FX150">
        <v>0</v>
      </c>
      <c r="FY150">
        <v>0</v>
      </c>
      <c r="GA150" t="s">
        <v>3</v>
      </c>
      <c r="GD150">
        <v>1</v>
      </c>
      <c r="GF150">
        <v>-1042453259</v>
      </c>
      <c r="GG150">
        <v>2</v>
      </c>
      <c r="GH150">
        <v>1</v>
      </c>
      <c r="GI150">
        <v>2</v>
      </c>
      <c r="GJ150">
        <v>0</v>
      </c>
      <c r="GK150">
        <v>0</v>
      </c>
      <c r="GL150">
        <f>ROUND(IF(AND(BH150=3,BI150=3,FS150&lt;&gt;0),P150,0),2)</f>
        <v>0</v>
      </c>
      <c r="GM150">
        <f>ROUND(O150+X150+Y150,2)+GX150</f>
        <v>378730</v>
      </c>
      <c r="GN150">
        <f>IF(OR(BI150=0,BI150=1),GM150-GX150,0)</f>
        <v>0</v>
      </c>
      <c r="GO150">
        <f>IF(BI150=2,GM150-GX150,0)</f>
        <v>378730</v>
      </c>
      <c r="GP150">
        <f>IF(BI150=4,GM150-GX150,0)</f>
        <v>0</v>
      </c>
      <c r="GR150">
        <v>0</v>
      </c>
      <c r="GS150">
        <v>3</v>
      </c>
      <c r="GT150">
        <v>0</v>
      </c>
      <c r="GU150" t="s">
        <v>3</v>
      </c>
      <c r="GV150">
        <f>ROUND((GT150),6)</f>
        <v>0</v>
      </c>
      <c r="GW150">
        <v>1</v>
      </c>
      <c r="GX150">
        <f>ROUND(HC150*I150,2)</f>
        <v>0</v>
      </c>
      <c r="HA150">
        <v>0</v>
      </c>
      <c r="HB150">
        <v>0</v>
      </c>
      <c r="HC150">
        <f>GV150*GW150</f>
        <v>0</v>
      </c>
      <c r="HE150" t="s">
        <v>3</v>
      </c>
      <c r="HF150" t="s">
        <v>3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IK150">
        <v>0</v>
      </c>
    </row>
    <row r="151" spans="1:245" x14ac:dyDescent="0.2">
      <c r="A151">
        <v>17</v>
      </c>
      <c r="B151">
        <v>0</v>
      </c>
      <c r="E151" t="s">
        <v>182</v>
      </c>
      <c r="F151" t="s">
        <v>183</v>
      </c>
      <c r="G151" t="s">
        <v>184</v>
      </c>
      <c r="H151" t="s">
        <v>185</v>
      </c>
      <c r="I151">
        <f>ROUND(13/100,7)</f>
        <v>0.13</v>
      </c>
      <c r="J151">
        <v>0</v>
      </c>
      <c r="K151">
        <f>ROUND(13/100,7)</f>
        <v>0.13</v>
      </c>
      <c r="O151">
        <f>ROUND(CP151,2)</f>
        <v>8586.17</v>
      </c>
      <c r="P151">
        <f>ROUND(CQ151*I151,2)</f>
        <v>8586.17</v>
      </c>
      <c r="Q151">
        <f>ROUND(CR151*I151,2)</f>
        <v>0</v>
      </c>
      <c r="R151">
        <f>ROUND(CS151*I151,2)</f>
        <v>0</v>
      </c>
      <c r="S151">
        <f>ROUND(CT151*I151,2)</f>
        <v>0</v>
      </c>
      <c r="T151">
        <f>ROUND(CU151*I151,2)</f>
        <v>0</v>
      </c>
      <c r="U151">
        <f>ROUND(CV151*I151,7)</f>
        <v>0</v>
      </c>
      <c r="V151">
        <f>ROUND(CW151*I151,7)</f>
        <v>0</v>
      </c>
      <c r="W151">
        <f>ROUND(CX151*I151,2)</f>
        <v>0</v>
      </c>
      <c r="X151">
        <f t="shared" si="90"/>
        <v>0</v>
      </c>
      <c r="Y151">
        <f t="shared" si="90"/>
        <v>0</v>
      </c>
      <c r="AA151">
        <v>65174513</v>
      </c>
      <c r="AB151">
        <f>ROUND((AC151+AD151+AF151),6)</f>
        <v>58449.1</v>
      </c>
      <c r="AC151">
        <f>ROUND((ES151),6)</f>
        <v>58449.1</v>
      </c>
      <c r="AD151">
        <f>ROUND((((ET151)-(EU151))+AE151),6)</f>
        <v>0</v>
      </c>
      <c r="AE151">
        <f t="shared" si="91"/>
        <v>0</v>
      </c>
      <c r="AF151">
        <f t="shared" si="91"/>
        <v>0</v>
      </c>
      <c r="AG151">
        <f>ROUND((AP151),6)</f>
        <v>0</v>
      </c>
      <c r="AH151">
        <f t="shared" si="92"/>
        <v>0</v>
      </c>
      <c r="AI151">
        <f t="shared" si="92"/>
        <v>0</v>
      </c>
      <c r="AJ151">
        <f>(AS151)</f>
        <v>0</v>
      </c>
      <c r="AK151">
        <v>58449.1</v>
      </c>
      <c r="AL151">
        <v>58449.1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1.1299999999999999</v>
      </c>
      <c r="BD151" t="s">
        <v>3</v>
      </c>
      <c r="BE151" t="s">
        <v>3</v>
      </c>
      <c r="BF151" t="s">
        <v>3</v>
      </c>
      <c r="BG151" t="s">
        <v>3</v>
      </c>
      <c r="BH151">
        <v>3</v>
      </c>
      <c r="BI151">
        <v>2</v>
      </c>
      <c r="BJ151" t="s">
        <v>186</v>
      </c>
      <c r="BM151">
        <v>500002</v>
      </c>
      <c r="BN151">
        <v>0</v>
      </c>
      <c r="BO151" t="s">
        <v>183</v>
      </c>
      <c r="BP151">
        <v>1</v>
      </c>
      <c r="BQ151">
        <v>12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0</v>
      </c>
      <c r="CA151">
        <v>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>(P151+Q151+S151+R151)</f>
        <v>8586.17</v>
      </c>
      <c r="CQ151">
        <f>ROUND(AL151*BC151,2)</f>
        <v>66047.48</v>
      </c>
      <c r="CR151">
        <f>ROUND(AM151*BB151,2)</f>
        <v>0</v>
      </c>
      <c r="CS151">
        <f>ROUND(AN151*BS151,2)</f>
        <v>0</v>
      </c>
      <c r="CT151">
        <f>ROUND(AO151*BA151,2)</f>
        <v>0</v>
      </c>
      <c r="CU151">
        <f t="shared" si="93"/>
        <v>0</v>
      </c>
      <c r="CV151">
        <f t="shared" si="93"/>
        <v>0</v>
      </c>
      <c r="CW151">
        <f t="shared" si="93"/>
        <v>0</v>
      </c>
      <c r="CX151">
        <f t="shared" si="93"/>
        <v>0</v>
      </c>
      <c r="CY151">
        <f>0</f>
        <v>0</v>
      </c>
      <c r="CZ151">
        <f>0</f>
        <v>0</v>
      </c>
      <c r="DC151" t="s">
        <v>3</v>
      </c>
      <c r="DD151" t="s">
        <v>3</v>
      </c>
      <c r="DE151" t="s">
        <v>3</v>
      </c>
      <c r="DF151" t="s">
        <v>3</v>
      </c>
      <c r="DG151" t="s">
        <v>3</v>
      </c>
      <c r="DH151" t="s">
        <v>3</v>
      </c>
      <c r="DI151" t="s">
        <v>3</v>
      </c>
      <c r="DJ151" t="s">
        <v>3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1013</v>
      </c>
      <c r="DV151" t="s">
        <v>185</v>
      </c>
      <c r="DW151" t="s">
        <v>185</v>
      </c>
      <c r="DX151">
        <v>1</v>
      </c>
      <c r="DZ151" t="s">
        <v>3</v>
      </c>
      <c r="EA151" t="s">
        <v>3</v>
      </c>
      <c r="EB151" t="s">
        <v>3</v>
      </c>
      <c r="EC151" t="s">
        <v>3</v>
      </c>
      <c r="EE151">
        <v>64850936</v>
      </c>
      <c r="EF151">
        <v>12</v>
      </c>
      <c r="EG151" t="s">
        <v>164</v>
      </c>
      <c r="EH151">
        <v>0</v>
      </c>
      <c r="EI151" t="s">
        <v>3</v>
      </c>
      <c r="EJ151">
        <v>2</v>
      </c>
      <c r="EK151">
        <v>500002</v>
      </c>
      <c r="EL151" t="s">
        <v>165</v>
      </c>
      <c r="EM151" t="s">
        <v>166</v>
      </c>
      <c r="EO151" t="s">
        <v>3</v>
      </c>
      <c r="EQ151">
        <v>0</v>
      </c>
      <c r="ER151">
        <v>58449.1</v>
      </c>
      <c r="ES151">
        <v>58449.1</v>
      </c>
      <c r="ET151">
        <v>0</v>
      </c>
      <c r="EU151">
        <v>0</v>
      </c>
      <c r="EV151">
        <v>0</v>
      </c>
      <c r="EW151">
        <v>0</v>
      </c>
      <c r="EX151">
        <v>0</v>
      </c>
      <c r="EY151">
        <v>0</v>
      </c>
      <c r="FQ151">
        <v>0</v>
      </c>
      <c r="FR151">
        <f>ROUND(IF(BI151=3,GM151,0),2)</f>
        <v>0</v>
      </c>
      <c r="FS151">
        <v>0</v>
      </c>
      <c r="FX151">
        <v>0</v>
      </c>
      <c r="FY151">
        <v>0</v>
      </c>
      <c r="GA151" t="s">
        <v>3</v>
      </c>
      <c r="GD151">
        <v>1</v>
      </c>
      <c r="GF151">
        <v>-557955574</v>
      </c>
      <c r="GG151">
        <v>2</v>
      </c>
      <c r="GH151">
        <v>1</v>
      </c>
      <c r="GI151">
        <v>2</v>
      </c>
      <c r="GJ151">
        <v>0</v>
      </c>
      <c r="GK151">
        <v>0</v>
      </c>
      <c r="GL151">
        <f>ROUND(IF(AND(BH151=3,BI151=3,FS151&lt;&gt;0),P151,0),2)</f>
        <v>0</v>
      </c>
      <c r="GM151">
        <f>ROUND(O151+X151+Y151,2)+GX151</f>
        <v>8586.17</v>
      </c>
      <c r="GN151">
        <f>IF(OR(BI151=0,BI151=1),GM151-GX151,0)</f>
        <v>0</v>
      </c>
      <c r="GO151">
        <f>IF(BI151=2,GM151-GX151,0)</f>
        <v>8586.17</v>
      </c>
      <c r="GP151">
        <f>IF(BI151=4,GM151-GX151,0)</f>
        <v>0</v>
      </c>
      <c r="GR151">
        <v>0</v>
      </c>
      <c r="GS151">
        <v>0</v>
      </c>
      <c r="GT151">
        <v>0</v>
      </c>
      <c r="GU151" t="s">
        <v>3</v>
      </c>
      <c r="GV151">
        <f>ROUND((GT151),6)</f>
        <v>0</v>
      </c>
      <c r="GW151">
        <v>1</v>
      </c>
      <c r="GX151">
        <f>ROUND(HC151*I151,2)</f>
        <v>0</v>
      </c>
      <c r="HA151">
        <v>0</v>
      </c>
      <c r="HB151">
        <v>0</v>
      </c>
      <c r="HC151">
        <f>GV151*GW151</f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IK151">
        <v>0</v>
      </c>
    </row>
    <row r="153" spans="1:245" x14ac:dyDescent="0.2">
      <c r="A153" s="2">
        <v>51</v>
      </c>
      <c r="B153" s="2">
        <f>B143</f>
        <v>0</v>
      </c>
      <c r="C153" s="2">
        <f>A143</f>
        <v>4</v>
      </c>
      <c r="D153" s="2">
        <f>ROW(A143)</f>
        <v>143</v>
      </c>
      <c r="E153" s="2"/>
      <c r="F153" s="2" t="str">
        <f>IF(F143&lt;&gt;"",F143,"")</f>
        <v>Новый раздел</v>
      </c>
      <c r="G153" s="2" t="str">
        <f>IF(G143&lt;&gt;"",G143,"")</f>
        <v>Материалы не учтенные ценником</v>
      </c>
      <c r="H153" s="2">
        <v>0</v>
      </c>
      <c r="I153" s="2"/>
      <c r="J153" s="2"/>
      <c r="K153" s="2"/>
      <c r="L153" s="2"/>
      <c r="M153" s="2"/>
      <c r="N153" s="2"/>
      <c r="O153" s="2">
        <f t="shared" ref="O153:T153" si="94">ROUND(AB153,2)</f>
        <v>5438892.29</v>
      </c>
      <c r="P153" s="2">
        <f t="shared" si="94"/>
        <v>5438892.29</v>
      </c>
      <c r="Q153" s="2">
        <f t="shared" si="94"/>
        <v>0</v>
      </c>
      <c r="R153" s="2">
        <f t="shared" si="94"/>
        <v>0</v>
      </c>
      <c r="S153" s="2">
        <f t="shared" si="94"/>
        <v>0</v>
      </c>
      <c r="T153" s="2">
        <f t="shared" si="94"/>
        <v>0</v>
      </c>
      <c r="U153" s="2">
        <f>AH153</f>
        <v>0</v>
      </c>
      <c r="V153" s="2">
        <f>AI153</f>
        <v>0</v>
      </c>
      <c r="W153" s="2">
        <f>ROUND(AJ153,2)</f>
        <v>0</v>
      </c>
      <c r="X153" s="2">
        <f>ROUND(AK153,2)</f>
        <v>0</v>
      </c>
      <c r="Y153" s="2">
        <f>ROUND(AL153,2)</f>
        <v>0</v>
      </c>
      <c r="Z153" s="2"/>
      <c r="AA153" s="2"/>
      <c r="AB153" s="2">
        <f>ROUND(SUMIF(AA147:AA151,"=65174513",O147:O151),2)</f>
        <v>5438892.29</v>
      </c>
      <c r="AC153" s="2">
        <f>ROUND(SUMIF(AA147:AA151,"=65174513",P147:P151),2)</f>
        <v>5438892.29</v>
      </c>
      <c r="AD153" s="2">
        <f>ROUND(SUMIF(AA147:AA151,"=65174513",Q147:Q151),2)</f>
        <v>0</v>
      </c>
      <c r="AE153" s="2">
        <f>ROUND(SUMIF(AA147:AA151,"=65174513",R147:R151),2)</f>
        <v>0</v>
      </c>
      <c r="AF153" s="2">
        <f>ROUND(SUMIF(AA147:AA151,"=65174513",S147:S151),2)</f>
        <v>0</v>
      </c>
      <c r="AG153" s="2">
        <f>ROUND(SUMIF(AA147:AA151,"=65174513",T147:T151),2)</f>
        <v>0</v>
      </c>
      <c r="AH153" s="2">
        <f>SUMIF(AA147:AA151,"=65174513",U147:U151)</f>
        <v>0</v>
      </c>
      <c r="AI153" s="2">
        <f>SUMIF(AA147:AA151,"=65174513",V147:V151)</f>
        <v>0</v>
      </c>
      <c r="AJ153" s="2">
        <f>ROUND(SUMIF(AA147:AA151,"=65174513",W147:W151),2)</f>
        <v>0</v>
      </c>
      <c r="AK153" s="2">
        <f>ROUND(SUMIF(AA147:AA151,"=65174513",X147:X151),2)</f>
        <v>0</v>
      </c>
      <c r="AL153" s="2">
        <f>ROUND(SUMIF(AA147:AA151,"=65174513",Y147:Y151),2)</f>
        <v>0</v>
      </c>
      <c r="AM153" s="2"/>
      <c r="AN153" s="2"/>
      <c r="AO153" s="2">
        <f t="shared" ref="AO153:BD153" si="95">ROUND(BX153,2)</f>
        <v>0</v>
      </c>
      <c r="AP153" s="2">
        <f t="shared" si="95"/>
        <v>0</v>
      </c>
      <c r="AQ153" s="2">
        <f t="shared" si="95"/>
        <v>0</v>
      </c>
      <c r="AR153" s="2">
        <f t="shared" si="95"/>
        <v>5438892.29</v>
      </c>
      <c r="AS153" s="2">
        <f t="shared" si="95"/>
        <v>175386.82</v>
      </c>
      <c r="AT153" s="2">
        <f t="shared" si="95"/>
        <v>5263505.47</v>
      </c>
      <c r="AU153" s="2">
        <f t="shared" si="95"/>
        <v>0</v>
      </c>
      <c r="AV153" s="2">
        <f t="shared" si="95"/>
        <v>5438892.29</v>
      </c>
      <c r="AW153" s="2">
        <f t="shared" si="95"/>
        <v>5438892.29</v>
      </c>
      <c r="AX153" s="2">
        <f t="shared" si="95"/>
        <v>0</v>
      </c>
      <c r="AY153" s="2">
        <f t="shared" si="95"/>
        <v>5438892.29</v>
      </c>
      <c r="AZ153" s="2">
        <f t="shared" si="95"/>
        <v>0</v>
      </c>
      <c r="BA153" s="2">
        <f t="shared" si="95"/>
        <v>0</v>
      </c>
      <c r="BB153" s="2">
        <f t="shared" si="95"/>
        <v>0</v>
      </c>
      <c r="BC153" s="2">
        <f t="shared" si="95"/>
        <v>0</v>
      </c>
      <c r="BD153" s="2">
        <f t="shared" si="95"/>
        <v>0</v>
      </c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>
        <f>ROUND(SUMIF(AA147:AA151,"=65174513",FQ147:FQ151),2)</f>
        <v>0</v>
      </c>
      <c r="BY153" s="2">
        <f>ROUND(SUMIF(AA147:AA151,"=65174513",FR147:FR151),2)</f>
        <v>0</v>
      </c>
      <c r="BZ153" s="2">
        <f>ROUND(SUMIF(AA147:AA151,"=65174513",GL147:GL151),2)</f>
        <v>0</v>
      </c>
      <c r="CA153" s="2">
        <f>ROUND(SUMIF(AA147:AA151,"=65174513",GM147:GM151),2)</f>
        <v>5438892.29</v>
      </c>
      <c r="CB153" s="2">
        <f>ROUND(SUMIF(AA147:AA151,"=65174513",GN147:GN151),2)</f>
        <v>175386.82</v>
      </c>
      <c r="CC153" s="2">
        <f>ROUND(SUMIF(AA147:AA151,"=65174513",GO147:GO151),2)</f>
        <v>5263505.47</v>
      </c>
      <c r="CD153" s="2">
        <f>ROUND(SUMIF(AA147:AA151,"=65174513",GP147:GP151),2)</f>
        <v>0</v>
      </c>
      <c r="CE153" s="2">
        <f>AC153-BX153</f>
        <v>5438892.29</v>
      </c>
      <c r="CF153" s="2">
        <f>AC153-BY153</f>
        <v>5438892.29</v>
      </c>
      <c r="CG153" s="2">
        <f>BX153-BZ153</f>
        <v>0</v>
      </c>
      <c r="CH153" s="2">
        <f>AC153-BX153-BY153+BZ153</f>
        <v>5438892.29</v>
      </c>
      <c r="CI153" s="2">
        <f>BY153-BZ153</f>
        <v>0</v>
      </c>
      <c r="CJ153" s="2">
        <f>ROUND(SUMIF(AA147:AA151,"=65174513",GX147:GX151),2)</f>
        <v>0</v>
      </c>
      <c r="CK153" s="2">
        <f>ROUND(SUMIF(AA147:AA151,"=65174513",GY147:GY151),2)</f>
        <v>0</v>
      </c>
      <c r="CL153" s="2">
        <f>ROUND(SUMIF(AA147:AA151,"=65174513",GZ147:GZ151),2)</f>
        <v>0</v>
      </c>
      <c r="CM153" s="2">
        <f>ROUND(SUMIF(AA147:AA151,"=65174513",HD147:HD151),2)</f>
        <v>0</v>
      </c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>
        <v>0</v>
      </c>
    </row>
    <row r="155" spans="1:245" x14ac:dyDescent="0.2">
      <c r="A155" s="4">
        <v>50</v>
      </c>
      <c r="B155" s="4">
        <v>0</v>
      </c>
      <c r="C155" s="4">
        <v>0</v>
      </c>
      <c r="D155" s="4">
        <v>1</v>
      </c>
      <c r="E155" s="4">
        <v>201</v>
      </c>
      <c r="F155" s="4">
        <f>ROUND(Source!O153,O155)</f>
        <v>5438892.29</v>
      </c>
      <c r="G155" s="4" t="s">
        <v>65</v>
      </c>
      <c r="H155" s="4" t="s">
        <v>66</v>
      </c>
      <c r="I155" s="4"/>
      <c r="J155" s="4"/>
      <c r="K155" s="4">
        <v>201</v>
      </c>
      <c r="L155" s="4">
        <v>1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5438892.29</v>
      </c>
      <c r="X155" s="4">
        <v>1</v>
      </c>
      <c r="Y155" s="4">
        <v>5438892.29</v>
      </c>
      <c r="Z155" s="4"/>
      <c r="AA155" s="4"/>
      <c r="AB155" s="4"/>
    </row>
    <row r="156" spans="1:245" x14ac:dyDescent="0.2">
      <c r="A156" s="4">
        <v>50</v>
      </c>
      <c r="B156" s="4">
        <v>0</v>
      </c>
      <c r="C156" s="4">
        <v>0</v>
      </c>
      <c r="D156" s="4">
        <v>1</v>
      </c>
      <c r="E156" s="4">
        <v>202</v>
      </c>
      <c r="F156" s="4">
        <f>ROUND(Source!P153,O156)</f>
        <v>5438892.29</v>
      </c>
      <c r="G156" s="4" t="s">
        <v>67</v>
      </c>
      <c r="H156" s="4" t="s">
        <v>68</v>
      </c>
      <c r="I156" s="4"/>
      <c r="J156" s="4"/>
      <c r="K156" s="4">
        <v>202</v>
      </c>
      <c r="L156" s="4">
        <v>2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5438892.29</v>
      </c>
      <c r="X156" s="4">
        <v>1</v>
      </c>
      <c r="Y156" s="4">
        <v>5438892.29</v>
      </c>
      <c r="Z156" s="4"/>
      <c r="AA156" s="4"/>
      <c r="AB156" s="4"/>
    </row>
    <row r="157" spans="1:245" x14ac:dyDescent="0.2">
      <c r="A157" s="4">
        <v>50</v>
      </c>
      <c r="B157" s="4">
        <v>0</v>
      </c>
      <c r="C157" s="4">
        <v>0</v>
      </c>
      <c r="D157" s="4">
        <v>1</v>
      </c>
      <c r="E157" s="4">
        <v>222</v>
      </c>
      <c r="F157" s="4">
        <f>ROUND(Source!AO153,O157)</f>
        <v>0</v>
      </c>
      <c r="G157" s="4" t="s">
        <v>69</v>
      </c>
      <c r="H157" s="4" t="s">
        <v>70</v>
      </c>
      <c r="I157" s="4"/>
      <c r="J157" s="4"/>
      <c r="K157" s="4">
        <v>222</v>
      </c>
      <c r="L157" s="4">
        <v>3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45" x14ac:dyDescent="0.2">
      <c r="A158" s="4">
        <v>50</v>
      </c>
      <c r="B158" s="4">
        <v>0</v>
      </c>
      <c r="C158" s="4">
        <v>0</v>
      </c>
      <c r="D158" s="4">
        <v>1</v>
      </c>
      <c r="E158" s="4">
        <v>225</v>
      </c>
      <c r="F158" s="4">
        <f>ROUND(Source!AV153,O158)</f>
        <v>5438892.29</v>
      </c>
      <c r="G158" s="4" t="s">
        <v>71</v>
      </c>
      <c r="H158" s="4" t="s">
        <v>72</v>
      </c>
      <c r="I158" s="4"/>
      <c r="J158" s="4"/>
      <c r="K158" s="4">
        <v>225</v>
      </c>
      <c r="L158" s="4">
        <v>4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5438892.29</v>
      </c>
      <c r="X158" s="4">
        <v>1</v>
      </c>
      <c r="Y158" s="4">
        <v>5438892.29</v>
      </c>
      <c r="Z158" s="4"/>
      <c r="AA158" s="4"/>
      <c r="AB158" s="4"/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226</v>
      </c>
      <c r="F159" s="4">
        <f>ROUND(Source!AW153,O159)</f>
        <v>5438892.29</v>
      </c>
      <c r="G159" s="4" t="s">
        <v>73</v>
      </c>
      <c r="H159" s="4" t="s">
        <v>74</v>
      </c>
      <c r="I159" s="4"/>
      <c r="J159" s="4"/>
      <c r="K159" s="4">
        <v>226</v>
      </c>
      <c r="L159" s="4">
        <v>5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5438892.29</v>
      </c>
      <c r="X159" s="4">
        <v>1</v>
      </c>
      <c r="Y159" s="4">
        <v>5438892.29</v>
      </c>
      <c r="Z159" s="4"/>
      <c r="AA159" s="4"/>
      <c r="AB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227</v>
      </c>
      <c r="F160" s="4">
        <f>ROUND(Source!AX153,O160)</f>
        <v>0</v>
      </c>
      <c r="G160" s="4" t="s">
        <v>75</v>
      </c>
      <c r="H160" s="4" t="s">
        <v>76</v>
      </c>
      <c r="I160" s="4"/>
      <c r="J160" s="4"/>
      <c r="K160" s="4">
        <v>227</v>
      </c>
      <c r="L160" s="4">
        <v>6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228</v>
      </c>
      <c r="F161" s="4">
        <f>ROUND(Source!AY153,O161)</f>
        <v>5438892.29</v>
      </c>
      <c r="G161" s="4" t="s">
        <v>77</v>
      </c>
      <c r="H161" s="4" t="s">
        <v>78</v>
      </c>
      <c r="I161" s="4"/>
      <c r="J161" s="4"/>
      <c r="K161" s="4">
        <v>228</v>
      </c>
      <c r="L161" s="4">
        <v>7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5438892.29</v>
      </c>
      <c r="X161" s="4">
        <v>1</v>
      </c>
      <c r="Y161" s="4">
        <v>5438892.29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216</v>
      </c>
      <c r="F162" s="4">
        <f>ROUND(Source!AP153,O162)</f>
        <v>0</v>
      </c>
      <c r="G162" s="4" t="s">
        <v>79</v>
      </c>
      <c r="H162" s="4" t="s">
        <v>80</v>
      </c>
      <c r="I162" s="4"/>
      <c r="J162" s="4"/>
      <c r="K162" s="4">
        <v>216</v>
      </c>
      <c r="L162" s="4">
        <v>8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223</v>
      </c>
      <c r="F163" s="4">
        <f>ROUND(Source!AQ153,O163)</f>
        <v>0</v>
      </c>
      <c r="G163" s="4" t="s">
        <v>81</v>
      </c>
      <c r="H163" s="4" t="s">
        <v>82</v>
      </c>
      <c r="I163" s="4"/>
      <c r="J163" s="4"/>
      <c r="K163" s="4">
        <v>223</v>
      </c>
      <c r="L163" s="4">
        <v>9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229</v>
      </c>
      <c r="F164" s="4">
        <f>ROUND(Source!AZ153,O164)</f>
        <v>0</v>
      </c>
      <c r="G164" s="4" t="s">
        <v>83</v>
      </c>
      <c r="H164" s="4" t="s">
        <v>84</v>
      </c>
      <c r="I164" s="4"/>
      <c r="J164" s="4"/>
      <c r="K164" s="4">
        <v>229</v>
      </c>
      <c r="L164" s="4">
        <v>10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203</v>
      </c>
      <c r="F165" s="4">
        <f>ROUND(Source!Q153,O165)</f>
        <v>0</v>
      </c>
      <c r="G165" s="4" t="s">
        <v>85</v>
      </c>
      <c r="H165" s="4" t="s">
        <v>86</v>
      </c>
      <c r="I165" s="4"/>
      <c r="J165" s="4"/>
      <c r="K165" s="4">
        <v>203</v>
      </c>
      <c r="L165" s="4">
        <v>11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231</v>
      </c>
      <c r="F166" s="4">
        <f>ROUND(Source!BB153,O166)</f>
        <v>0</v>
      </c>
      <c r="G166" s="4" t="s">
        <v>87</v>
      </c>
      <c r="H166" s="4" t="s">
        <v>88</v>
      </c>
      <c r="I166" s="4"/>
      <c r="J166" s="4"/>
      <c r="K166" s="4">
        <v>231</v>
      </c>
      <c r="L166" s="4">
        <v>12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204</v>
      </c>
      <c r="F167" s="4">
        <f>ROUND(Source!R153,O167)</f>
        <v>0</v>
      </c>
      <c r="G167" s="4" t="s">
        <v>89</v>
      </c>
      <c r="H167" s="4" t="s">
        <v>90</v>
      </c>
      <c r="I167" s="4"/>
      <c r="J167" s="4"/>
      <c r="K167" s="4">
        <v>204</v>
      </c>
      <c r="L167" s="4">
        <v>13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205</v>
      </c>
      <c r="F168" s="4">
        <f>ROUND(Source!S153,O168)</f>
        <v>0</v>
      </c>
      <c r="G168" s="4" t="s">
        <v>91</v>
      </c>
      <c r="H168" s="4" t="s">
        <v>92</v>
      </c>
      <c r="I168" s="4"/>
      <c r="J168" s="4"/>
      <c r="K168" s="4">
        <v>205</v>
      </c>
      <c r="L168" s="4">
        <v>14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232</v>
      </c>
      <c r="F169" s="4">
        <f>ROUND(Source!BC153,O169)</f>
        <v>0</v>
      </c>
      <c r="G169" s="4" t="s">
        <v>93</v>
      </c>
      <c r="H169" s="4" t="s">
        <v>94</v>
      </c>
      <c r="I169" s="4"/>
      <c r="J169" s="4"/>
      <c r="K169" s="4">
        <v>232</v>
      </c>
      <c r="L169" s="4">
        <v>15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214</v>
      </c>
      <c r="F170" s="4">
        <f>ROUND(Source!AS153,O170)</f>
        <v>175386.82</v>
      </c>
      <c r="G170" s="4" t="s">
        <v>95</v>
      </c>
      <c r="H170" s="4" t="s">
        <v>96</v>
      </c>
      <c r="I170" s="4"/>
      <c r="J170" s="4"/>
      <c r="K170" s="4">
        <v>214</v>
      </c>
      <c r="L170" s="4">
        <v>16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175386.82</v>
      </c>
      <c r="X170" s="4">
        <v>1</v>
      </c>
      <c r="Y170" s="4">
        <v>175386.82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215</v>
      </c>
      <c r="F171" s="4">
        <f>ROUND(Source!AT153,O171)</f>
        <v>5263505.47</v>
      </c>
      <c r="G171" s="4" t="s">
        <v>97</v>
      </c>
      <c r="H171" s="4" t="s">
        <v>98</v>
      </c>
      <c r="I171" s="4"/>
      <c r="J171" s="4"/>
      <c r="K171" s="4">
        <v>215</v>
      </c>
      <c r="L171" s="4">
        <v>17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5263505.47</v>
      </c>
      <c r="X171" s="4">
        <v>1</v>
      </c>
      <c r="Y171" s="4">
        <v>5263505.47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217</v>
      </c>
      <c r="F172" s="4">
        <f>ROUND(Source!AU153,O172)</f>
        <v>0</v>
      </c>
      <c r="G172" s="4" t="s">
        <v>99</v>
      </c>
      <c r="H172" s="4" t="s">
        <v>100</v>
      </c>
      <c r="I172" s="4"/>
      <c r="J172" s="4"/>
      <c r="K172" s="4">
        <v>217</v>
      </c>
      <c r="L172" s="4">
        <v>18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230</v>
      </c>
      <c r="F173" s="4">
        <f>ROUND(Source!BA153,O173)</f>
        <v>0</v>
      </c>
      <c r="G173" s="4" t="s">
        <v>101</v>
      </c>
      <c r="H173" s="4" t="s">
        <v>102</v>
      </c>
      <c r="I173" s="4"/>
      <c r="J173" s="4"/>
      <c r="K173" s="4">
        <v>230</v>
      </c>
      <c r="L173" s="4">
        <v>19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206</v>
      </c>
      <c r="F174" s="4">
        <f>ROUND(Source!T153,O174)</f>
        <v>0</v>
      </c>
      <c r="G174" s="4" t="s">
        <v>103</v>
      </c>
      <c r="H174" s="4" t="s">
        <v>104</v>
      </c>
      <c r="I174" s="4"/>
      <c r="J174" s="4"/>
      <c r="K174" s="4">
        <v>206</v>
      </c>
      <c r="L174" s="4">
        <v>20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207</v>
      </c>
      <c r="F175" s="4">
        <f>ROUND(Source!U153,O175)</f>
        <v>0</v>
      </c>
      <c r="G175" s="4" t="s">
        <v>105</v>
      </c>
      <c r="H175" s="4" t="s">
        <v>106</v>
      </c>
      <c r="I175" s="4"/>
      <c r="J175" s="4"/>
      <c r="K175" s="4">
        <v>207</v>
      </c>
      <c r="L175" s="4">
        <v>21</v>
      </c>
      <c r="M175" s="4">
        <v>3</v>
      </c>
      <c r="N175" s="4" t="s">
        <v>3</v>
      </c>
      <c r="O175" s="4">
        <v>7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208</v>
      </c>
      <c r="F176" s="4">
        <f>ROUND(Source!V153,O176)</f>
        <v>0</v>
      </c>
      <c r="G176" s="4" t="s">
        <v>107</v>
      </c>
      <c r="H176" s="4" t="s">
        <v>108</v>
      </c>
      <c r="I176" s="4"/>
      <c r="J176" s="4"/>
      <c r="K176" s="4">
        <v>208</v>
      </c>
      <c r="L176" s="4">
        <v>22</v>
      </c>
      <c r="M176" s="4">
        <v>3</v>
      </c>
      <c r="N176" s="4" t="s">
        <v>3</v>
      </c>
      <c r="O176" s="4">
        <v>7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45" x14ac:dyDescent="0.2">
      <c r="A177" s="4">
        <v>50</v>
      </c>
      <c r="B177" s="4">
        <v>0</v>
      </c>
      <c r="C177" s="4">
        <v>0</v>
      </c>
      <c r="D177" s="4">
        <v>1</v>
      </c>
      <c r="E177" s="4">
        <v>209</v>
      </c>
      <c r="F177" s="4">
        <f>ROUND(Source!W153,O177)</f>
        <v>0</v>
      </c>
      <c r="G177" s="4" t="s">
        <v>109</v>
      </c>
      <c r="H177" s="4" t="s">
        <v>110</v>
      </c>
      <c r="I177" s="4"/>
      <c r="J177" s="4"/>
      <c r="K177" s="4">
        <v>209</v>
      </c>
      <c r="L177" s="4">
        <v>23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45" x14ac:dyDescent="0.2">
      <c r="A178" s="4">
        <v>50</v>
      </c>
      <c r="B178" s="4">
        <v>0</v>
      </c>
      <c r="C178" s="4">
        <v>0</v>
      </c>
      <c r="D178" s="4">
        <v>1</v>
      </c>
      <c r="E178" s="4">
        <v>233</v>
      </c>
      <c r="F178" s="4">
        <f>ROUND(Source!BD153,O178)</f>
        <v>0</v>
      </c>
      <c r="G178" s="4" t="s">
        <v>111</v>
      </c>
      <c r="H178" s="4" t="s">
        <v>112</v>
      </c>
      <c r="I178" s="4"/>
      <c r="J178" s="4"/>
      <c r="K178" s="4">
        <v>233</v>
      </c>
      <c r="L178" s="4">
        <v>24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45" x14ac:dyDescent="0.2">
      <c r="A179" s="4">
        <v>50</v>
      </c>
      <c r="B179" s="4">
        <v>0</v>
      </c>
      <c r="C179" s="4">
        <v>0</v>
      </c>
      <c r="D179" s="4">
        <v>1</v>
      </c>
      <c r="E179" s="4">
        <v>210</v>
      </c>
      <c r="F179" s="4">
        <f>ROUND(Source!X153,O179)</f>
        <v>0</v>
      </c>
      <c r="G179" s="4" t="s">
        <v>113</v>
      </c>
      <c r="H179" s="4" t="s">
        <v>114</v>
      </c>
      <c r="I179" s="4"/>
      <c r="J179" s="4"/>
      <c r="K179" s="4">
        <v>210</v>
      </c>
      <c r="L179" s="4">
        <v>25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45" x14ac:dyDescent="0.2">
      <c r="A180" s="4">
        <v>50</v>
      </c>
      <c r="B180" s="4">
        <v>0</v>
      </c>
      <c r="C180" s="4">
        <v>0</v>
      </c>
      <c r="D180" s="4">
        <v>1</v>
      </c>
      <c r="E180" s="4">
        <v>211</v>
      </c>
      <c r="F180" s="4">
        <f>ROUND(Source!Y153,O180)</f>
        <v>0</v>
      </c>
      <c r="G180" s="4" t="s">
        <v>115</v>
      </c>
      <c r="H180" s="4" t="s">
        <v>116</v>
      </c>
      <c r="I180" s="4"/>
      <c r="J180" s="4"/>
      <c r="K180" s="4">
        <v>211</v>
      </c>
      <c r="L180" s="4">
        <v>26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45" x14ac:dyDescent="0.2">
      <c r="A181" s="4">
        <v>50</v>
      </c>
      <c r="B181" s="4">
        <v>0</v>
      </c>
      <c r="C181" s="4">
        <v>0</v>
      </c>
      <c r="D181" s="4">
        <v>1</v>
      </c>
      <c r="E181" s="4">
        <v>224</v>
      </c>
      <c r="F181" s="4">
        <f>ROUND(Source!AR153,O181)</f>
        <v>5438892.29</v>
      </c>
      <c r="G181" s="4" t="s">
        <v>117</v>
      </c>
      <c r="H181" s="4" t="s">
        <v>118</v>
      </c>
      <c r="I181" s="4"/>
      <c r="J181" s="4"/>
      <c r="K181" s="4">
        <v>224</v>
      </c>
      <c r="L181" s="4">
        <v>27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5438892.29</v>
      </c>
      <c r="X181" s="4">
        <v>1</v>
      </c>
      <c r="Y181" s="4">
        <v>5438892.29</v>
      </c>
      <c r="Z181" s="4"/>
      <c r="AA181" s="4"/>
      <c r="AB181" s="4"/>
    </row>
    <row r="183" spans="1:245" x14ac:dyDescent="0.2">
      <c r="A183" s="1">
        <v>4</v>
      </c>
      <c r="B183" s="1">
        <v>0</v>
      </c>
      <c r="C183" s="1"/>
      <c r="D183" s="1">
        <f>ROW(A192)</f>
        <v>192</v>
      </c>
      <c r="E183" s="1"/>
      <c r="F183" s="1" t="s">
        <v>18</v>
      </c>
      <c r="G183" s="1" t="s">
        <v>187</v>
      </c>
      <c r="H183" s="1" t="s">
        <v>3</v>
      </c>
      <c r="I183" s="1">
        <v>0</v>
      </c>
      <c r="J183" s="1"/>
      <c r="K183" s="1">
        <v>0</v>
      </c>
      <c r="L183" s="1"/>
      <c r="M183" s="1" t="s">
        <v>3</v>
      </c>
      <c r="N183" s="1"/>
      <c r="O183" s="1"/>
      <c r="P183" s="1"/>
      <c r="Q183" s="1"/>
      <c r="R183" s="1"/>
      <c r="S183" s="1">
        <v>0</v>
      </c>
      <c r="T183" s="1"/>
      <c r="U183" s="1" t="s">
        <v>3</v>
      </c>
      <c r="V183" s="1">
        <v>0</v>
      </c>
      <c r="W183" s="1"/>
      <c r="X183" s="1"/>
      <c r="Y183" s="1"/>
      <c r="Z183" s="1"/>
      <c r="AA183" s="1"/>
      <c r="AB183" s="1" t="s">
        <v>3</v>
      </c>
      <c r="AC183" s="1" t="s">
        <v>3</v>
      </c>
      <c r="AD183" s="1" t="s">
        <v>3</v>
      </c>
      <c r="AE183" s="1" t="s">
        <v>3</v>
      </c>
      <c r="AF183" s="1" t="s">
        <v>3</v>
      </c>
      <c r="AG183" s="1" t="s">
        <v>3</v>
      </c>
      <c r="AH183" s="1"/>
      <c r="AI183" s="1"/>
      <c r="AJ183" s="1"/>
      <c r="AK183" s="1"/>
      <c r="AL183" s="1"/>
      <c r="AM183" s="1"/>
      <c r="AN183" s="1"/>
      <c r="AO183" s="1"/>
      <c r="AP183" s="1" t="s">
        <v>3</v>
      </c>
      <c r="AQ183" s="1" t="s">
        <v>3</v>
      </c>
      <c r="AR183" s="1" t="s">
        <v>3</v>
      </c>
      <c r="AS183" s="1"/>
      <c r="AT183" s="1"/>
      <c r="AU183" s="1"/>
      <c r="AV183" s="1"/>
      <c r="AW183" s="1"/>
      <c r="AX183" s="1"/>
      <c r="AY183" s="1"/>
      <c r="AZ183" s="1" t="s">
        <v>3</v>
      </c>
      <c r="BA183" s="1"/>
      <c r="BB183" s="1" t="s">
        <v>3</v>
      </c>
      <c r="BC183" s="1" t="s">
        <v>3</v>
      </c>
      <c r="BD183" s="1" t="s">
        <v>3</v>
      </c>
      <c r="BE183" s="1" t="s">
        <v>3</v>
      </c>
      <c r="BF183" s="1" t="s">
        <v>3</v>
      </c>
      <c r="BG183" s="1" t="s">
        <v>3</v>
      </c>
      <c r="BH183" s="1" t="s">
        <v>3</v>
      </c>
      <c r="BI183" s="1" t="s">
        <v>3</v>
      </c>
      <c r="BJ183" s="1" t="s">
        <v>3</v>
      </c>
      <c r="BK183" s="1" t="s">
        <v>3</v>
      </c>
      <c r="BL183" s="1" t="s">
        <v>3</v>
      </c>
      <c r="BM183" s="1" t="s">
        <v>3</v>
      </c>
      <c r="BN183" s="1" t="s">
        <v>3</v>
      </c>
      <c r="BO183" s="1" t="s">
        <v>3</v>
      </c>
      <c r="BP183" s="1" t="s">
        <v>3</v>
      </c>
      <c r="BQ183" s="1"/>
      <c r="BR183" s="1"/>
      <c r="BS183" s="1"/>
      <c r="BT183" s="1"/>
      <c r="BU183" s="1"/>
      <c r="BV183" s="1"/>
      <c r="BW183" s="1"/>
      <c r="BX183" s="1">
        <v>0</v>
      </c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>
        <v>0</v>
      </c>
    </row>
    <row r="185" spans="1:245" x14ac:dyDescent="0.2">
      <c r="A185" s="2">
        <v>52</v>
      </c>
      <c r="B185" s="2">
        <f t="shared" ref="B185:G185" si="96">B192</f>
        <v>0</v>
      </c>
      <c r="C185" s="2">
        <f t="shared" si="96"/>
        <v>4</v>
      </c>
      <c r="D185" s="2">
        <f t="shared" si="96"/>
        <v>183</v>
      </c>
      <c r="E185" s="2">
        <f t="shared" si="96"/>
        <v>0</v>
      </c>
      <c r="F185" s="2" t="str">
        <f t="shared" si="96"/>
        <v>Новый раздел</v>
      </c>
      <c r="G185" s="2" t="str">
        <f t="shared" si="96"/>
        <v>Пусконаладочные работы</v>
      </c>
      <c r="H185" s="2"/>
      <c r="I185" s="2"/>
      <c r="J185" s="2"/>
      <c r="K185" s="2"/>
      <c r="L185" s="2"/>
      <c r="M185" s="2"/>
      <c r="N185" s="2"/>
      <c r="O185" s="2">
        <f t="shared" ref="O185:AT185" si="97">O192</f>
        <v>14636.8</v>
      </c>
      <c r="P185" s="2">
        <f t="shared" si="97"/>
        <v>0</v>
      </c>
      <c r="Q185" s="2">
        <f t="shared" si="97"/>
        <v>0</v>
      </c>
      <c r="R185" s="2">
        <f t="shared" si="97"/>
        <v>0</v>
      </c>
      <c r="S185" s="2">
        <f t="shared" si="97"/>
        <v>14636.8</v>
      </c>
      <c r="T185" s="2">
        <f t="shared" si="97"/>
        <v>0</v>
      </c>
      <c r="U185" s="2">
        <f t="shared" si="97"/>
        <v>23.738</v>
      </c>
      <c r="V185" s="2">
        <f t="shared" si="97"/>
        <v>0</v>
      </c>
      <c r="W185" s="2">
        <f t="shared" si="97"/>
        <v>0</v>
      </c>
      <c r="X185" s="2">
        <f t="shared" si="97"/>
        <v>10831.24</v>
      </c>
      <c r="Y185" s="2">
        <f t="shared" si="97"/>
        <v>5269.24</v>
      </c>
      <c r="Z185" s="2">
        <f t="shared" si="97"/>
        <v>0</v>
      </c>
      <c r="AA185" s="2">
        <f t="shared" si="97"/>
        <v>0</v>
      </c>
      <c r="AB185" s="2">
        <f t="shared" si="97"/>
        <v>14636.8</v>
      </c>
      <c r="AC185" s="2">
        <f t="shared" si="97"/>
        <v>0</v>
      </c>
      <c r="AD185" s="2">
        <f t="shared" si="97"/>
        <v>0</v>
      </c>
      <c r="AE185" s="2">
        <f t="shared" si="97"/>
        <v>0</v>
      </c>
      <c r="AF185" s="2">
        <f t="shared" si="97"/>
        <v>14636.8</v>
      </c>
      <c r="AG185" s="2">
        <f t="shared" si="97"/>
        <v>0</v>
      </c>
      <c r="AH185" s="2">
        <f t="shared" si="97"/>
        <v>23.738</v>
      </c>
      <c r="AI185" s="2">
        <f t="shared" si="97"/>
        <v>0</v>
      </c>
      <c r="AJ185" s="2">
        <f t="shared" si="97"/>
        <v>0</v>
      </c>
      <c r="AK185" s="2">
        <f t="shared" si="97"/>
        <v>10831.24</v>
      </c>
      <c r="AL185" s="2">
        <f t="shared" si="97"/>
        <v>5269.24</v>
      </c>
      <c r="AM185" s="2">
        <f t="shared" si="97"/>
        <v>0</v>
      </c>
      <c r="AN185" s="2">
        <f t="shared" si="97"/>
        <v>0</v>
      </c>
      <c r="AO185" s="2">
        <f t="shared" si="97"/>
        <v>0</v>
      </c>
      <c r="AP185" s="2">
        <f t="shared" si="97"/>
        <v>0</v>
      </c>
      <c r="AQ185" s="2">
        <f t="shared" si="97"/>
        <v>0</v>
      </c>
      <c r="AR185" s="2">
        <f t="shared" si="97"/>
        <v>30737.279999999999</v>
      </c>
      <c r="AS185" s="2">
        <f t="shared" si="97"/>
        <v>0</v>
      </c>
      <c r="AT185" s="2">
        <f t="shared" si="97"/>
        <v>0</v>
      </c>
      <c r="AU185" s="2">
        <f t="shared" ref="AU185:BZ185" si="98">AU192</f>
        <v>30737.279999999999</v>
      </c>
      <c r="AV185" s="2">
        <f t="shared" si="98"/>
        <v>0</v>
      </c>
      <c r="AW185" s="2">
        <f t="shared" si="98"/>
        <v>0</v>
      </c>
      <c r="AX185" s="2">
        <f t="shared" si="98"/>
        <v>0</v>
      </c>
      <c r="AY185" s="2">
        <f t="shared" si="98"/>
        <v>0</v>
      </c>
      <c r="AZ185" s="2">
        <f t="shared" si="98"/>
        <v>0</v>
      </c>
      <c r="BA185" s="2">
        <f t="shared" si="98"/>
        <v>0</v>
      </c>
      <c r="BB185" s="2">
        <f t="shared" si="98"/>
        <v>0</v>
      </c>
      <c r="BC185" s="2">
        <f t="shared" si="98"/>
        <v>0</v>
      </c>
      <c r="BD185" s="2">
        <f t="shared" si="98"/>
        <v>0</v>
      </c>
      <c r="BE185" s="2">
        <f t="shared" si="98"/>
        <v>0</v>
      </c>
      <c r="BF185" s="2">
        <f t="shared" si="98"/>
        <v>0</v>
      </c>
      <c r="BG185" s="2">
        <f t="shared" si="98"/>
        <v>0</v>
      </c>
      <c r="BH185" s="2">
        <f t="shared" si="98"/>
        <v>0</v>
      </c>
      <c r="BI185" s="2">
        <f t="shared" si="98"/>
        <v>0</v>
      </c>
      <c r="BJ185" s="2">
        <f t="shared" si="98"/>
        <v>0</v>
      </c>
      <c r="BK185" s="2">
        <f t="shared" si="98"/>
        <v>0</v>
      </c>
      <c r="BL185" s="2">
        <f t="shared" si="98"/>
        <v>0</v>
      </c>
      <c r="BM185" s="2">
        <f t="shared" si="98"/>
        <v>0</v>
      </c>
      <c r="BN185" s="2">
        <f t="shared" si="98"/>
        <v>0</v>
      </c>
      <c r="BO185" s="2">
        <f t="shared" si="98"/>
        <v>0</v>
      </c>
      <c r="BP185" s="2">
        <f t="shared" si="98"/>
        <v>0</v>
      </c>
      <c r="BQ185" s="2">
        <f t="shared" si="98"/>
        <v>0</v>
      </c>
      <c r="BR185" s="2">
        <f t="shared" si="98"/>
        <v>0</v>
      </c>
      <c r="BS185" s="2">
        <f t="shared" si="98"/>
        <v>0</v>
      </c>
      <c r="BT185" s="2">
        <f t="shared" si="98"/>
        <v>0</v>
      </c>
      <c r="BU185" s="2">
        <f t="shared" si="98"/>
        <v>0</v>
      </c>
      <c r="BV185" s="2">
        <f t="shared" si="98"/>
        <v>0</v>
      </c>
      <c r="BW185" s="2">
        <f t="shared" si="98"/>
        <v>0</v>
      </c>
      <c r="BX185" s="2">
        <f t="shared" si="98"/>
        <v>0</v>
      </c>
      <c r="BY185" s="2">
        <f t="shared" si="98"/>
        <v>0</v>
      </c>
      <c r="BZ185" s="2">
        <f t="shared" si="98"/>
        <v>0</v>
      </c>
      <c r="CA185" s="2">
        <f t="shared" ref="CA185:DF185" si="99">CA192</f>
        <v>30737.279999999999</v>
      </c>
      <c r="CB185" s="2">
        <f t="shared" si="99"/>
        <v>0</v>
      </c>
      <c r="CC185" s="2">
        <f t="shared" si="99"/>
        <v>0</v>
      </c>
      <c r="CD185" s="2">
        <f t="shared" si="99"/>
        <v>30737.279999999999</v>
      </c>
      <c r="CE185" s="2">
        <f t="shared" si="99"/>
        <v>0</v>
      </c>
      <c r="CF185" s="2">
        <f t="shared" si="99"/>
        <v>0</v>
      </c>
      <c r="CG185" s="2">
        <f t="shared" si="99"/>
        <v>0</v>
      </c>
      <c r="CH185" s="2">
        <f t="shared" si="99"/>
        <v>0</v>
      </c>
      <c r="CI185" s="2">
        <f t="shared" si="99"/>
        <v>0</v>
      </c>
      <c r="CJ185" s="2">
        <f t="shared" si="99"/>
        <v>0</v>
      </c>
      <c r="CK185" s="2">
        <f t="shared" si="99"/>
        <v>0</v>
      </c>
      <c r="CL185" s="2">
        <f t="shared" si="99"/>
        <v>0</v>
      </c>
      <c r="CM185" s="2">
        <f t="shared" si="99"/>
        <v>0</v>
      </c>
      <c r="CN185" s="2">
        <f t="shared" si="99"/>
        <v>0</v>
      </c>
      <c r="CO185" s="2">
        <f t="shared" si="99"/>
        <v>0</v>
      </c>
      <c r="CP185" s="2">
        <f t="shared" si="99"/>
        <v>0</v>
      </c>
      <c r="CQ185" s="2">
        <f t="shared" si="99"/>
        <v>0</v>
      </c>
      <c r="CR185" s="2">
        <f t="shared" si="99"/>
        <v>0</v>
      </c>
      <c r="CS185" s="2">
        <f t="shared" si="99"/>
        <v>0</v>
      </c>
      <c r="CT185" s="2">
        <f t="shared" si="99"/>
        <v>0</v>
      </c>
      <c r="CU185" s="2">
        <f t="shared" si="99"/>
        <v>0</v>
      </c>
      <c r="CV185" s="2">
        <f t="shared" si="99"/>
        <v>0</v>
      </c>
      <c r="CW185" s="2">
        <f t="shared" si="99"/>
        <v>0</v>
      </c>
      <c r="CX185" s="2">
        <f t="shared" si="99"/>
        <v>0</v>
      </c>
      <c r="CY185" s="2">
        <f t="shared" si="99"/>
        <v>0</v>
      </c>
      <c r="CZ185" s="2">
        <f t="shared" si="99"/>
        <v>0</v>
      </c>
      <c r="DA185" s="2">
        <f t="shared" si="99"/>
        <v>0</v>
      </c>
      <c r="DB185" s="2">
        <f t="shared" si="99"/>
        <v>0</v>
      </c>
      <c r="DC185" s="2">
        <f t="shared" si="99"/>
        <v>0</v>
      </c>
      <c r="DD185" s="2">
        <f t="shared" si="99"/>
        <v>0</v>
      </c>
      <c r="DE185" s="2">
        <f t="shared" si="99"/>
        <v>0</v>
      </c>
      <c r="DF185" s="2">
        <f t="shared" si="99"/>
        <v>0</v>
      </c>
      <c r="DG185" s="3">
        <f t="shared" ref="DG185:EL185" si="100">DG192</f>
        <v>0</v>
      </c>
      <c r="DH185" s="3">
        <f t="shared" si="100"/>
        <v>0</v>
      </c>
      <c r="DI185" s="3">
        <f t="shared" si="100"/>
        <v>0</v>
      </c>
      <c r="DJ185" s="3">
        <f t="shared" si="100"/>
        <v>0</v>
      </c>
      <c r="DK185" s="3">
        <f t="shared" si="100"/>
        <v>0</v>
      </c>
      <c r="DL185" s="3">
        <f t="shared" si="100"/>
        <v>0</v>
      </c>
      <c r="DM185" s="3">
        <f t="shared" si="100"/>
        <v>0</v>
      </c>
      <c r="DN185" s="3">
        <f t="shared" si="100"/>
        <v>0</v>
      </c>
      <c r="DO185" s="3">
        <f t="shared" si="100"/>
        <v>0</v>
      </c>
      <c r="DP185" s="3">
        <f t="shared" si="100"/>
        <v>0</v>
      </c>
      <c r="DQ185" s="3">
        <f t="shared" si="100"/>
        <v>0</v>
      </c>
      <c r="DR185" s="3">
        <f t="shared" si="100"/>
        <v>0</v>
      </c>
      <c r="DS185" s="3">
        <f t="shared" si="100"/>
        <v>0</v>
      </c>
      <c r="DT185" s="3">
        <f t="shared" si="100"/>
        <v>0</v>
      </c>
      <c r="DU185" s="3">
        <f t="shared" si="100"/>
        <v>0</v>
      </c>
      <c r="DV185" s="3">
        <f t="shared" si="100"/>
        <v>0</v>
      </c>
      <c r="DW185" s="3">
        <f t="shared" si="100"/>
        <v>0</v>
      </c>
      <c r="DX185" s="3">
        <f t="shared" si="100"/>
        <v>0</v>
      </c>
      <c r="DY185" s="3">
        <f t="shared" si="100"/>
        <v>0</v>
      </c>
      <c r="DZ185" s="3">
        <f t="shared" si="100"/>
        <v>0</v>
      </c>
      <c r="EA185" s="3">
        <f t="shared" si="100"/>
        <v>0</v>
      </c>
      <c r="EB185" s="3">
        <f t="shared" si="100"/>
        <v>0</v>
      </c>
      <c r="EC185" s="3">
        <f t="shared" si="100"/>
        <v>0</v>
      </c>
      <c r="ED185" s="3">
        <f t="shared" si="100"/>
        <v>0</v>
      </c>
      <c r="EE185" s="3">
        <f t="shared" si="100"/>
        <v>0</v>
      </c>
      <c r="EF185" s="3">
        <f t="shared" si="100"/>
        <v>0</v>
      </c>
      <c r="EG185" s="3">
        <f t="shared" si="100"/>
        <v>0</v>
      </c>
      <c r="EH185" s="3">
        <f t="shared" si="100"/>
        <v>0</v>
      </c>
      <c r="EI185" s="3">
        <f t="shared" si="100"/>
        <v>0</v>
      </c>
      <c r="EJ185" s="3">
        <f t="shared" si="100"/>
        <v>0</v>
      </c>
      <c r="EK185" s="3">
        <f t="shared" si="100"/>
        <v>0</v>
      </c>
      <c r="EL185" s="3">
        <f t="shared" si="100"/>
        <v>0</v>
      </c>
      <c r="EM185" s="3">
        <f t="shared" ref="EM185:FR185" si="101">EM192</f>
        <v>0</v>
      </c>
      <c r="EN185" s="3">
        <f t="shared" si="101"/>
        <v>0</v>
      </c>
      <c r="EO185" s="3">
        <f t="shared" si="101"/>
        <v>0</v>
      </c>
      <c r="EP185" s="3">
        <f t="shared" si="101"/>
        <v>0</v>
      </c>
      <c r="EQ185" s="3">
        <f t="shared" si="101"/>
        <v>0</v>
      </c>
      <c r="ER185" s="3">
        <f t="shared" si="101"/>
        <v>0</v>
      </c>
      <c r="ES185" s="3">
        <f t="shared" si="101"/>
        <v>0</v>
      </c>
      <c r="ET185" s="3">
        <f t="shared" si="101"/>
        <v>0</v>
      </c>
      <c r="EU185" s="3">
        <f t="shared" si="101"/>
        <v>0</v>
      </c>
      <c r="EV185" s="3">
        <f t="shared" si="101"/>
        <v>0</v>
      </c>
      <c r="EW185" s="3">
        <f t="shared" si="101"/>
        <v>0</v>
      </c>
      <c r="EX185" s="3">
        <f t="shared" si="101"/>
        <v>0</v>
      </c>
      <c r="EY185" s="3">
        <f t="shared" si="101"/>
        <v>0</v>
      </c>
      <c r="EZ185" s="3">
        <f t="shared" si="101"/>
        <v>0</v>
      </c>
      <c r="FA185" s="3">
        <f t="shared" si="101"/>
        <v>0</v>
      </c>
      <c r="FB185" s="3">
        <f t="shared" si="101"/>
        <v>0</v>
      </c>
      <c r="FC185" s="3">
        <f t="shared" si="101"/>
        <v>0</v>
      </c>
      <c r="FD185" s="3">
        <f t="shared" si="101"/>
        <v>0</v>
      </c>
      <c r="FE185" s="3">
        <f t="shared" si="101"/>
        <v>0</v>
      </c>
      <c r="FF185" s="3">
        <f t="shared" si="101"/>
        <v>0</v>
      </c>
      <c r="FG185" s="3">
        <f t="shared" si="101"/>
        <v>0</v>
      </c>
      <c r="FH185" s="3">
        <f t="shared" si="101"/>
        <v>0</v>
      </c>
      <c r="FI185" s="3">
        <f t="shared" si="101"/>
        <v>0</v>
      </c>
      <c r="FJ185" s="3">
        <f t="shared" si="101"/>
        <v>0</v>
      </c>
      <c r="FK185" s="3">
        <f t="shared" si="101"/>
        <v>0</v>
      </c>
      <c r="FL185" s="3">
        <f t="shared" si="101"/>
        <v>0</v>
      </c>
      <c r="FM185" s="3">
        <f t="shared" si="101"/>
        <v>0</v>
      </c>
      <c r="FN185" s="3">
        <f t="shared" si="101"/>
        <v>0</v>
      </c>
      <c r="FO185" s="3">
        <f t="shared" si="101"/>
        <v>0</v>
      </c>
      <c r="FP185" s="3">
        <f t="shared" si="101"/>
        <v>0</v>
      </c>
      <c r="FQ185" s="3">
        <f t="shared" si="101"/>
        <v>0</v>
      </c>
      <c r="FR185" s="3">
        <f t="shared" si="101"/>
        <v>0</v>
      </c>
      <c r="FS185" s="3">
        <f t="shared" ref="FS185:GX185" si="102">FS192</f>
        <v>0</v>
      </c>
      <c r="FT185" s="3">
        <f t="shared" si="102"/>
        <v>0</v>
      </c>
      <c r="FU185" s="3">
        <f t="shared" si="102"/>
        <v>0</v>
      </c>
      <c r="FV185" s="3">
        <f t="shared" si="102"/>
        <v>0</v>
      </c>
      <c r="FW185" s="3">
        <f t="shared" si="102"/>
        <v>0</v>
      </c>
      <c r="FX185" s="3">
        <f t="shared" si="102"/>
        <v>0</v>
      </c>
      <c r="FY185" s="3">
        <f t="shared" si="102"/>
        <v>0</v>
      </c>
      <c r="FZ185" s="3">
        <f t="shared" si="102"/>
        <v>0</v>
      </c>
      <c r="GA185" s="3">
        <f t="shared" si="102"/>
        <v>0</v>
      </c>
      <c r="GB185" s="3">
        <f t="shared" si="102"/>
        <v>0</v>
      </c>
      <c r="GC185" s="3">
        <f t="shared" si="102"/>
        <v>0</v>
      </c>
      <c r="GD185" s="3">
        <f t="shared" si="102"/>
        <v>0</v>
      </c>
      <c r="GE185" s="3">
        <f t="shared" si="102"/>
        <v>0</v>
      </c>
      <c r="GF185" s="3">
        <f t="shared" si="102"/>
        <v>0</v>
      </c>
      <c r="GG185" s="3">
        <f t="shared" si="102"/>
        <v>0</v>
      </c>
      <c r="GH185" s="3">
        <f t="shared" si="102"/>
        <v>0</v>
      </c>
      <c r="GI185" s="3">
        <f t="shared" si="102"/>
        <v>0</v>
      </c>
      <c r="GJ185" s="3">
        <f t="shared" si="102"/>
        <v>0</v>
      </c>
      <c r="GK185" s="3">
        <f t="shared" si="102"/>
        <v>0</v>
      </c>
      <c r="GL185" s="3">
        <f t="shared" si="102"/>
        <v>0</v>
      </c>
      <c r="GM185" s="3">
        <f t="shared" si="102"/>
        <v>0</v>
      </c>
      <c r="GN185" s="3">
        <f t="shared" si="102"/>
        <v>0</v>
      </c>
      <c r="GO185" s="3">
        <f t="shared" si="102"/>
        <v>0</v>
      </c>
      <c r="GP185" s="3">
        <f t="shared" si="102"/>
        <v>0</v>
      </c>
      <c r="GQ185" s="3">
        <f t="shared" si="102"/>
        <v>0</v>
      </c>
      <c r="GR185" s="3">
        <f t="shared" si="102"/>
        <v>0</v>
      </c>
      <c r="GS185" s="3">
        <f t="shared" si="102"/>
        <v>0</v>
      </c>
      <c r="GT185" s="3">
        <f t="shared" si="102"/>
        <v>0</v>
      </c>
      <c r="GU185" s="3">
        <f t="shared" si="102"/>
        <v>0</v>
      </c>
      <c r="GV185" s="3">
        <f t="shared" si="102"/>
        <v>0</v>
      </c>
      <c r="GW185" s="3">
        <f t="shared" si="102"/>
        <v>0</v>
      </c>
      <c r="GX185" s="3">
        <f t="shared" si="102"/>
        <v>0</v>
      </c>
    </row>
    <row r="187" spans="1:245" x14ac:dyDescent="0.2">
      <c r="A187">
        <v>17</v>
      </c>
      <c r="B187">
        <v>0</v>
      </c>
      <c r="C187">
        <f>ROW(SmtRes!A69)</f>
        <v>69</v>
      </c>
      <c r="D187">
        <f>ROW(EtalonRes!A71)</f>
        <v>71</v>
      </c>
      <c r="E187" t="s">
        <v>188</v>
      </c>
      <c r="F187" t="s">
        <v>189</v>
      </c>
      <c r="G187" t="s">
        <v>190</v>
      </c>
      <c r="H187" t="s">
        <v>137</v>
      </c>
      <c r="I187">
        <v>6</v>
      </c>
      <c r="J187">
        <v>0</v>
      </c>
      <c r="K187">
        <v>6</v>
      </c>
      <c r="O187">
        <f>ROUND(CP187,2)</f>
        <v>6333.75</v>
      </c>
      <c r="P187">
        <f>SUMIF(SmtRes!AQ68:'SmtRes'!AQ69,"=1",SmtRes!DF68:'SmtRes'!DF69)</f>
        <v>0</v>
      </c>
      <c r="Q187">
        <f>SUMIF(SmtRes!AQ68:'SmtRes'!AQ69,"=1",SmtRes!DG68:'SmtRes'!DG69)</f>
        <v>0</v>
      </c>
      <c r="R187">
        <f>SUMIF(SmtRes!AQ68:'SmtRes'!AQ69,"=1",SmtRes!DH68:'SmtRes'!DH69)</f>
        <v>0</v>
      </c>
      <c r="S187">
        <f>SUMIF(SmtRes!AQ68:'SmtRes'!AQ69,"=1",SmtRes!DI68:'SmtRes'!DI69)</f>
        <v>6333.75</v>
      </c>
      <c r="T187">
        <f>ROUND(CU187*I187,2)</f>
        <v>0</v>
      </c>
      <c r="U187">
        <f>SUMIF(SmtRes!AQ68:'SmtRes'!AQ69,"=1",SmtRes!CV68:'SmtRes'!CV69)</f>
        <v>9.7200000000000006</v>
      </c>
      <c r="V187">
        <f>SUMIF(SmtRes!AQ68:'SmtRes'!AQ69,"=1",SmtRes!CW68:'SmtRes'!CW69)</f>
        <v>0</v>
      </c>
      <c r="W187">
        <f>ROUND(CX187*I187,2)</f>
        <v>0</v>
      </c>
      <c r="X187">
        <f t="shared" ref="X187:Y190" si="103">ROUND(CY187,2)</f>
        <v>4686.9799999999996</v>
      </c>
      <c r="Y187">
        <f t="shared" si="103"/>
        <v>2280.15</v>
      </c>
      <c r="AA187">
        <v>65174513</v>
      </c>
      <c r="AB187">
        <f>ROUND((AC187+AD187+AF187),6)</f>
        <v>1055.6243999999999</v>
      </c>
      <c r="AC187">
        <f>ROUND((0),6)</f>
        <v>0</v>
      </c>
      <c r="AD187">
        <f>ROUND((((0)-(0))+AE187),6)</f>
        <v>0</v>
      </c>
      <c r="AE187">
        <f>ROUND((0),6)</f>
        <v>0</v>
      </c>
      <c r="AF187">
        <f>ROUND((SUM(SmtRes!BT68:'SmtRes'!BT69)),6)</f>
        <v>1055.6243999999999</v>
      </c>
      <c r="AG187">
        <f>ROUND((AP187),6)</f>
        <v>0</v>
      </c>
      <c r="AH187">
        <f>(SUM(SmtRes!BU68:'SmtRes'!BU69))</f>
        <v>1.62</v>
      </c>
      <c r="AI187">
        <f>(0)</f>
        <v>0</v>
      </c>
      <c r="AJ187">
        <f>(AS187)</f>
        <v>0</v>
      </c>
      <c r="AK187">
        <v>1055.6244000000002</v>
      </c>
      <c r="AL187">
        <v>0</v>
      </c>
      <c r="AM187">
        <v>0</v>
      </c>
      <c r="AN187">
        <v>0</v>
      </c>
      <c r="AO187">
        <v>1055.6244000000002</v>
      </c>
      <c r="AP187">
        <v>0</v>
      </c>
      <c r="AQ187">
        <v>1.62</v>
      </c>
      <c r="AR187">
        <v>0</v>
      </c>
      <c r="AS187">
        <v>0</v>
      </c>
      <c r="AT187">
        <v>74</v>
      </c>
      <c r="AU187">
        <v>36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3</v>
      </c>
      <c r="BE187" t="s">
        <v>3</v>
      </c>
      <c r="BF187" t="s">
        <v>3</v>
      </c>
      <c r="BG187" t="s">
        <v>3</v>
      </c>
      <c r="BH187">
        <v>0</v>
      </c>
      <c r="BI187">
        <v>4</v>
      </c>
      <c r="BJ187" t="s">
        <v>191</v>
      </c>
      <c r="BM187">
        <v>200001</v>
      </c>
      <c r="BN187">
        <v>0</v>
      </c>
      <c r="BO187" t="s">
        <v>3</v>
      </c>
      <c r="BP187">
        <v>0</v>
      </c>
      <c r="BQ187">
        <v>4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74</v>
      </c>
      <c r="CA187">
        <v>36</v>
      </c>
      <c r="CB187" t="s">
        <v>3</v>
      </c>
      <c r="CE187">
        <v>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>(P187+Q187+S187+R187)</f>
        <v>6333.75</v>
      </c>
      <c r="CQ187">
        <f>SUMIF(SmtRes!AQ68:'SmtRes'!AQ69,"=1",SmtRes!AA68:'SmtRes'!AA69)</f>
        <v>0</v>
      </c>
      <c r="CR187">
        <f>SUMIF(SmtRes!AQ68:'SmtRes'!AQ69,"=1",SmtRes!AB68:'SmtRes'!AB69)</f>
        <v>0</v>
      </c>
      <c r="CS187">
        <f>SUMIF(SmtRes!AQ68:'SmtRes'!AQ69,"=1",SmtRes!AC68:'SmtRes'!AC69)</f>
        <v>0</v>
      </c>
      <c r="CT187">
        <f>SUMIF(SmtRes!AQ68:'SmtRes'!AQ69,"=1",SmtRes!AD68:'SmtRes'!AD69)</f>
        <v>1303.24</v>
      </c>
      <c r="CU187">
        <f>AG187</f>
        <v>0</v>
      </c>
      <c r="CV187">
        <f>SUMIF(SmtRes!AQ68:'SmtRes'!AQ69,"=1",SmtRes!BU68:'SmtRes'!BU69)</f>
        <v>1.62</v>
      </c>
      <c r="CW187">
        <f>SUMIF(SmtRes!AQ68:'SmtRes'!AQ69,"=1",SmtRes!BV68:'SmtRes'!BV69)</f>
        <v>0</v>
      </c>
      <c r="CX187">
        <f>AJ187</f>
        <v>0</v>
      </c>
      <c r="CY187">
        <f>(((S187+R187)*AT187)/100)</f>
        <v>4686.9750000000004</v>
      </c>
      <c r="CZ187">
        <f>(((S187+R187)*AU187)/100)</f>
        <v>2280.15</v>
      </c>
      <c r="DC187" t="s">
        <v>3</v>
      </c>
      <c r="DD187" t="s">
        <v>3</v>
      </c>
      <c r="DE187" t="s">
        <v>3</v>
      </c>
      <c r="DF187" t="s">
        <v>3</v>
      </c>
      <c r="DG187" t="s">
        <v>3</v>
      </c>
      <c r="DH187" t="s">
        <v>3</v>
      </c>
      <c r="DI187" t="s">
        <v>3</v>
      </c>
      <c r="DJ187" t="s">
        <v>3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1013</v>
      </c>
      <c r="DV187" t="s">
        <v>137</v>
      </c>
      <c r="DW187" t="s">
        <v>137</v>
      </c>
      <c r="DX187">
        <v>1</v>
      </c>
      <c r="DZ187" t="s">
        <v>3</v>
      </c>
      <c r="EA187" t="s">
        <v>3</v>
      </c>
      <c r="EB187" t="s">
        <v>3</v>
      </c>
      <c r="EC187" t="s">
        <v>3</v>
      </c>
      <c r="EE187">
        <v>64850927</v>
      </c>
      <c r="EF187">
        <v>4</v>
      </c>
      <c r="EG187" t="s">
        <v>187</v>
      </c>
      <c r="EH187">
        <v>83</v>
      </c>
      <c r="EI187" t="s">
        <v>187</v>
      </c>
      <c r="EJ187">
        <v>4</v>
      </c>
      <c r="EK187">
        <v>200001</v>
      </c>
      <c r="EL187" t="s">
        <v>192</v>
      </c>
      <c r="EM187" t="s">
        <v>193</v>
      </c>
      <c r="EO187" t="s">
        <v>3</v>
      </c>
      <c r="EQ187">
        <v>0</v>
      </c>
      <c r="ER187">
        <v>0</v>
      </c>
      <c r="ES187">
        <v>0</v>
      </c>
      <c r="ET187">
        <v>0</v>
      </c>
      <c r="EU187">
        <v>0</v>
      </c>
      <c r="EV187">
        <v>0</v>
      </c>
      <c r="EW187">
        <v>1.62</v>
      </c>
      <c r="EX187">
        <v>0</v>
      </c>
      <c r="EY187">
        <v>0</v>
      </c>
      <c r="FQ187">
        <v>0</v>
      </c>
      <c r="FR187">
        <f>ROUND(IF(BI187=3,GM187,0),2)</f>
        <v>0</v>
      </c>
      <c r="FS187">
        <v>0</v>
      </c>
      <c r="FX187">
        <v>74</v>
      </c>
      <c r="FY187">
        <v>36</v>
      </c>
      <c r="GA187" t="s">
        <v>3</v>
      </c>
      <c r="GD187">
        <v>1</v>
      </c>
      <c r="GF187">
        <v>1328424198</v>
      </c>
      <c r="GG187">
        <v>2</v>
      </c>
      <c r="GH187">
        <v>1</v>
      </c>
      <c r="GI187">
        <v>-2</v>
      </c>
      <c r="GJ187">
        <v>0</v>
      </c>
      <c r="GK187">
        <v>0</v>
      </c>
      <c r="GL187">
        <f>ROUND(IF(AND(BH187=3,BI187=3,FS187&lt;&gt;0),P187,0),2)</f>
        <v>0</v>
      </c>
      <c r="GM187">
        <f>ROUND(O187+X187+Y187,2)+GX187</f>
        <v>13300.88</v>
      </c>
      <c r="GN187">
        <f>IF(OR(BI187=0,BI187=1),GM187-GX187,0)</f>
        <v>0</v>
      </c>
      <c r="GO187">
        <f>IF(BI187=2,GM187-GX187,0)</f>
        <v>0</v>
      </c>
      <c r="GP187">
        <f>IF(BI187=4,GM187-GX187,0)</f>
        <v>13300.88</v>
      </c>
      <c r="GR187">
        <v>0</v>
      </c>
      <c r="GS187">
        <v>0</v>
      </c>
      <c r="GT187">
        <v>0</v>
      </c>
      <c r="GU187" t="s">
        <v>3</v>
      </c>
      <c r="GV187">
        <f>ROUND((GT187),6)</f>
        <v>0</v>
      </c>
      <c r="GW187">
        <v>1</v>
      </c>
      <c r="GX187">
        <f>ROUND(HC187*I187,2)</f>
        <v>0</v>
      </c>
      <c r="HA187">
        <v>0</v>
      </c>
      <c r="HB187">
        <v>0</v>
      </c>
      <c r="HC187">
        <f>GV187*GW187</f>
        <v>0</v>
      </c>
      <c r="HE187" t="s">
        <v>3</v>
      </c>
      <c r="HF187" t="s">
        <v>3</v>
      </c>
      <c r="HM187" t="s">
        <v>3</v>
      </c>
      <c r="HN187" t="s">
        <v>194</v>
      </c>
      <c r="HO187" t="s">
        <v>195</v>
      </c>
      <c r="HP187" t="s">
        <v>187</v>
      </c>
      <c r="HQ187" t="s">
        <v>187</v>
      </c>
      <c r="IK187">
        <v>0</v>
      </c>
    </row>
    <row r="188" spans="1:245" x14ac:dyDescent="0.2">
      <c r="A188">
        <v>17</v>
      </c>
      <c r="B188">
        <v>0</v>
      </c>
      <c r="C188">
        <f>ROW(SmtRes!A71)</f>
        <v>71</v>
      </c>
      <c r="D188">
        <f>ROW(EtalonRes!A73)</f>
        <v>73</v>
      </c>
      <c r="E188" t="s">
        <v>196</v>
      </c>
      <c r="F188" t="s">
        <v>197</v>
      </c>
      <c r="G188" t="s">
        <v>198</v>
      </c>
      <c r="H188" t="s">
        <v>137</v>
      </c>
      <c r="I188">
        <v>6</v>
      </c>
      <c r="J188">
        <v>0</v>
      </c>
      <c r="K188">
        <v>6</v>
      </c>
      <c r="O188">
        <f>ROUND(CP188,2)</f>
        <v>1251.1099999999999</v>
      </c>
      <c r="P188">
        <f>SUMIF(SmtRes!AQ70:'SmtRes'!AQ71,"=1",SmtRes!DF70:'SmtRes'!DF71)</f>
        <v>0</v>
      </c>
      <c r="Q188">
        <f>SUMIF(SmtRes!AQ70:'SmtRes'!AQ71,"=1",SmtRes!DG70:'SmtRes'!DG71)</f>
        <v>0</v>
      </c>
      <c r="R188">
        <f>SUMIF(SmtRes!AQ70:'SmtRes'!AQ71,"=1",SmtRes!DH70:'SmtRes'!DH71)</f>
        <v>0</v>
      </c>
      <c r="S188">
        <f>SUMIF(SmtRes!AQ70:'SmtRes'!AQ71,"=1",SmtRes!DI70:'SmtRes'!DI71)</f>
        <v>1251.1100000000001</v>
      </c>
      <c r="T188">
        <f>ROUND(CU188*I188,2)</f>
        <v>0</v>
      </c>
      <c r="U188">
        <f>SUMIF(SmtRes!AQ70:'SmtRes'!AQ71,"=1",SmtRes!CV70:'SmtRes'!CV71)</f>
        <v>1.92</v>
      </c>
      <c r="V188">
        <f>SUMIF(SmtRes!AQ70:'SmtRes'!AQ71,"=1",SmtRes!CW70:'SmtRes'!CW71)</f>
        <v>0</v>
      </c>
      <c r="W188">
        <f>ROUND(CX188*I188,2)</f>
        <v>0</v>
      </c>
      <c r="X188">
        <f t="shared" si="103"/>
        <v>925.82</v>
      </c>
      <c r="Y188">
        <f t="shared" si="103"/>
        <v>450.4</v>
      </c>
      <c r="AA188">
        <v>65174513</v>
      </c>
      <c r="AB188">
        <f>ROUND((AC188+AD188+AF188),6)</f>
        <v>208.51840000000001</v>
      </c>
      <c r="AC188">
        <f>ROUND((0),6)</f>
        <v>0</v>
      </c>
      <c r="AD188">
        <f>ROUND((((0)-(0))+AE188),6)</f>
        <v>0</v>
      </c>
      <c r="AE188">
        <f>ROUND((0),6)</f>
        <v>0</v>
      </c>
      <c r="AF188">
        <f>ROUND((SUM(SmtRes!BT70:'SmtRes'!BT71)),6)</f>
        <v>208.51840000000001</v>
      </c>
      <c r="AG188">
        <f>ROUND((AP188),6)</f>
        <v>0</v>
      </c>
      <c r="AH188">
        <f>(SUM(SmtRes!BU70:'SmtRes'!BU71))</f>
        <v>0.32</v>
      </c>
      <c r="AI188">
        <f>(0)</f>
        <v>0</v>
      </c>
      <c r="AJ188">
        <f>(AS188)</f>
        <v>0</v>
      </c>
      <c r="AK188">
        <v>208.51839999999999</v>
      </c>
      <c r="AL188">
        <v>0</v>
      </c>
      <c r="AM188">
        <v>0</v>
      </c>
      <c r="AN188">
        <v>0</v>
      </c>
      <c r="AO188">
        <v>208.51839999999999</v>
      </c>
      <c r="AP188">
        <v>0</v>
      </c>
      <c r="AQ188">
        <v>0.32</v>
      </c>
      <c r="AR188">
        <v>0</v>
      </c>
      <c r="AS188">
        <v>0</v>
      </c>
      <c r="AT188">
        <v>74</v>
      </c>
      <c r="AU188">
        <v>36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1</v>
      </c>
      <c r="BD188" t="s">
        <v>3</v>
      </c>
      <c r="BE188" t="s">
        <v>3</v>
      </c>
      <c r="BF188" t="s">
        <v>3</v>
      </c>
      <c r="BG188" t="s">
        <v>3</v>
      </c>
      <c r="BH188">
        <v>0</v>
      </c>
      <c r="BI188">
        <v>4</v>
      </c>
      <c r="BJ188" t="s">
        <v>199</v>
      </c>
      <c r="BM188">
        <v>200001</v>
      </c>
      <c r="BN188">
        <v>0</v>
      </c>
      <c r="BO188" t="s">
        <v>3</v>
      </c>
      <c r="BP188">
        <v>0</v>
      </c>
      <c r="BQ188">
        <v>4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74</v>
      </c>
      <c r="CA188">
        <v>36</v>
      </c>
      <c r="CB188" t="s">
        <v>3</v>
      </c>
      <c r="CE188">
        <v>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>(P188+Q188+S188+R188)</f>
        <v>1251.1100000000001</v>
      </c>
      <c r="CQ188">
        <f>SUMIF(SmtRes!AQ70:'SmtRes'!AQ71,"=1",SmtRes!AA70:'SmtRes'!AA71)</f>
        <v>0</v>
      </c>
      <c r="CR188">
        <f>SUMIF(SmtRes!AQ70:'SmtRes'!AQ71,"=1",SmtRes!AB70:'SmtRes'!AB71)</f>
        <v>0</v>
      </c>
      <c r="CS188">
        <f>SUMIF(SmtRes!AQ70:'SmtRes'!AQ71,"=1",SmtRes!AC70:'SmtRes'!AC71)</f>
        <v>0</v>
      </c>
      <c r="CT188">
        <f>SUMIF(SmtRes!AQ70:'SmtRes'!AQ71,"=1",SmtRes!AD70:'SmtRes'!AD71)</f>
        <v>1303.24</v>
      </c>
      <c r="CU188">
        <f>AG188</f>
        <v>0</v>
      </c>
      <c r="CV188">
        <f>SUMIF(SmtRes!AQ70:'SmtRes'!AQ71,"=1",SmtRes!BU70:'SmtRes'!BU71)</f>
        <v>0.32</v>
      </c>
      <c r="CW188">
        <f>SUMIF(SmtRes!AQ70:'SmtRes'!AQ71,"=1",SmtRes!BV70:'SmtRes'!BV71)</f>
        <v>0</v>
      </c>
      <c r="CX188">
        <f>AJ188</f>
        <v>0</v>
      </c>
      <c r="CY188">
        <f>(((S188+R188)*AT188)/100)</f>
        <v>925.82140000000015</v>
      </c>
      <c r="CZ188">
        <f>(((S188+R188)*AU188)/100)</f>
        <v>450.39960000000008</v>
      </c>
      <c r="DC188" t="s">
        <v>3</v>
      </c>
      <c r="DD188" t="s">
        <v>3</v>
      </c>
      <c r="DE188" t="s">
        <v>3</v>
      </c>
      <c r="DF188" t="s">
        <v>3</v>
      </c>
      <c r="DG188" t="s">
        <v>3</v>
      </c>
      <c r="DH188" t="s">
        <v>3</v>
      </c>
      <c r="DI188" t="s">
        <v>3</v>
      </c>
      <c r="DJ188" t="s">
        <v>3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1013</v>
      </c>
      <c r="DV188" t="s">
        <v>137</v>
      </c>
      <c r="DW188" t="s">
        <v>137</v>
      </c>
      <c r="DX188">
        <v>1</v>
      </c>
      <c r="DZ188" t="s">
        <v>3</v>
      </c>
      <c r="EA188" t="s">
        <v>3</v>
      </c>
      <c r="EB188" t="s">
        <v>3</v>
      </c>
      <c r="EC188" t="s">
        <v>3</v>
      </c>
      <c r="EE188">
        <v>64850927</v>
      </c>
      <c r="EF188">
        <v>4</v>
      </c>
      <c r="EG188" t="s">
        <v>187</v>
      </c>
      <c r="EH188">
        <v>83</v>
      </c>
      <c r="EI188" t="s">
        <v>187</v>
      </c>
      <c r="EJ188">
        <v>4</v>
      </c>
      <c r="EK188">
        <v>200001</v>
      </c>
      <c r="EL188" t="s">
        <v>192</v>
      </c>
      <c r="EM188" t="s">
        <v>193</v>
      </c>
      <c r="EO188" t="s">
        <v>3</v>
      </c>
      <c r="EQ188">
        <v>0</v>
      </c>
      <c r="ER188">
        <v>0</v>
      </c>
      <c r="ES188">
        <v>0</v>
      </c>
      <c r="ET188">
        <v>0</v>
      </c>
      <c r="EU188">
        <v>0</v>
      </c>
      <c r="EV188">
        <v>0</v>
      </c>
      <c r="EW188">
        <v>0.32</v>
      </c>
      <c r="EX188">
        <v>0</v>
      </c>
      <c r="EY188">
        <v>0</v>
      </c>
      <c r="FQ188">
        <v>0</v>
      </c>
      <c r="FR188">
        <f>ROUND(IF(BI188=3,GM188,0),2)</f>
        <v>0</v>
      </c>
      <c r="FS188">
        <v>0</v>
      </c>
      <c r="FX188">
        <v>74</v>
      </c>
      <c r="FY188">
        <v>36</v>
      </c>
      <c r="GA188" t="s">
        <v>3</v>
      </c>
      <c r="GD188">
        <v>1</v>
      </c>
      <c r="GF188">
        <v>-1660943006</v>
      </c>
      <c r="GG188">
        <v>2</v>
      </c>
      <c r="GH188">
        <v>1</v>
      </c>
      <c r="GI188">
        <v>-2</v>
      </c>
      <c r="GJ188">
        <v>0</v>
      </c>
      <c r="GK188">
        <v>0</v>
      </c>
      <c r="GL188">
        <f>ROUND(IF(AND(BH188=3,BI188=3,FS188&lt;&gt;0),P188,0),2)</f>
        <v>0</v>
      </c>
      <c r="GM188">
        <f>ROUND(O188+X188+Y188,2)+GX188</f>
        <v>2627.33</v>
      </c>
      <c r="GN188">
        <f>IF(OR(BI188=0,BI188=1),GM188-GX188,0)</f>
        <v>0</v>
      </c>
      <c r="GO188">
        <f>IF(BI188=2,GM188-GX188,0)</f>
        <v>0</v>
      </c>
      <c r="GP188">
        <f>IF(BI188=4,GM188-GX188,0)</f>
        <v>2627.33</v>
      </c>
      <c r="GR188">
        <v>0</v>
      </c>
      <c r="GS188">
        <v>0</v>
      </c>
      <c r="GT188">
        <v>0</v>
      </c>
      <c r="GU188" t="s">
        <v>3</v>
      </c>
      <c r="GV188">
        <f>ROUND((GT188),6)</f>
        <v>0</v>
      </c>
      <c r="GW188">
        <v>1</v>
      </c>
      <c r="GX188">
        <f>ROUND(HC188*I188,2)</f>
        <v>0</v>
      </c>
      <c r="HA188">
        <v>0</v>
      </c>
      <c r="HB188">
        <v>0</v>
      </c>
      <c r="HC188">
        <f>GV188*GW188</f>
        <v>0</v>
      </c>
      <c r="HE188" t="s">
        <v>3</v>
      </c>
      <c r="HF188" t="s">
        <v>3</v>
      </c>
      <c r="HM188" t="s">
        <v>3</v>
      </c>
      <c r="HN188" t="s">
        <v>194</v>
      </c>
      <c r="HO188" t="s">
        <v>195</v>
      </c>
      <c r="HP188" t="s">
        <v>187</v>
      </c>
      <c r="HQ188" t="s">
        <v>187</v>
      </c>
      <c r="IK188">
        <v>0</v>
      </c>
    </row>
    <row r="189" spans="1:245" x14ac:dyDescent="0.2">
      <c r="A189">
        <v>17</v>
      </c>
      <c r="B189">
        <v>0</v>
      </c>
      <c r="C189">
        <f>ROW(SmtRes!A73)</f>
        <v>73</v>
      </c>
      <c r="D189">
        <f>ROW(EtalonRes!A75)</f>
        <v>75</v>
      </c>
      <c r="E189" t="s">
        <v>200</v>
      </c>
      <c r="F189" t="s">
        <v>201</v>
      </c>
      <c r="G189" t="s">
        <v>202</v>
      </c>
      <c r="H189" t="s">
        <v>203</v>
      </c>
      <c r="I189">
        <v>2</v>
      </c>
      <c r="J189">
        <v>0</v>
      </c>
      <c r="K189">
        <v>2</v>
      </c>
      <c r="O189">
        <f>ROUND(CP189,2)</f>
        <v>5666.04</v>
      </c>
      <c r="P189">
        <f>SUMIF(SmtRes!AQ72:'SmtRes'!AQ73,"=1",SmtRes!DF72:'SmtRes'!DF73)</f>
        <v>0</v>
      </c>
      <c r="Q189">
        <f>SUMIF(SmtRes!AQ72:'SmtRes'!AQ73,"=1",SmtRes!DG72:'SmtRes'!DG73)</f>
        <v>0</v>
      </c>
      <c r="R189">
        <f>SUMIF(SmtRes!AQ72:'SmtRes'!AQ73,"=1",SmtRes!DH72:'SmtRes'!DH73)</f>
        <v>0</v>
      </c>
      <c r="S189">
        <f>SUMIF(SmtRes!AQ72:'SmtRes'!AQ73,"=1",SmtRes!DI72:'SmtRes'!DI73)</f>
        <v>5666.04</v>
      </c>
      <c r="T189">
        <f>ROUND(CU189*I189,2)</f>
        <v>0</v>
      </c>
      <c r="U189">
        <f>SUMIF(SmtRes!AQ72:'SmtRes'!AQ73,"=1",SmtRes!CV72:'SmtRes'!CV73)</f>
        <v>9.7199999999999989</v>
      </c>
      <c r="V189">
        <f>SUMIF(SmtRes!AQ72:'SmtRes'!AQ73,"=1",SmtRes!CW72:'SmtRes'!CW73)</f>
        <v>0</v>
      </c>
      <c r="W189">
        <f>ROUND(CX189*I189,2)</f>
        <v>0</v>
      </c>
      <c r="X189">
        <f t="shared" si="103"/>
        <v>4192.87</v>
      </c>
      <c r="Y189">
        <f t="shared" si="103"/>
        <v>2039.77</v>
      </c>
      <c r="AA189">
        <v>65174513</v>
      </c>
      <c r="AB189">
        <f>ROUND((AC189+AD189+AF189),6)</f>
        <v>2833.0230000000001</v>
      </c>
      <c r="AC189">
        <f>ROUND((0),6)</f>
        <v>0</v>
      </c>
      <c r="AD189">
        <f>ROUND((((0)-(0))+AE189),6)</f>
        <v>0</v>
      </c>
      <c r="AE189">
        <f>ROUND((0),6)</f>
        <v>0</v>
      </c>
      <c r="AF189">
        <f>ROUND((SUM(SmtRes!BT72:'SmtRes'!BT73)),6)</f>
        <v>2833.0230000000001</v>
      </c>
      <c r="AG189">
        <f>ROUND((AP189),6)</f>
        <v>0</v>
      </c>
      <c r="AH189">
        <f>(SUM(SmtRes!BU72:'SmtRes'!BU73))</f>
        <v>4.8599999999999994</v>
      </c>
      <c r="AI189">
        <f>(0)</f>
        <v>0</v>
      </c>
      <c r="AJ189">
        <f>(AS189)</f>
        <v>0</v>
      </c>
      <c r="AK189">
        <v>2833.0229999999997</v>
      </c>
      <c r="AL189">
        <v>0</v>
      </c>
      <c r="AM189">
        <v>0</v>
      </c>
      <c r="AN189">
        <v>0</v>
      </c>
      <c r="AO189">
        <v>2833.0229999999997</v>
      </c>
      <c r="AP189">
        <v>0</v>
      </c>
      <c r="AQ189">
        <v>4.8599999999999994</v>
      </c>
      <c r="AR189">
        <v>0</v>
      </c>
      <c r="AS189">
        <v>0</v>
      </c>
      <c r="AT189">
        <v>74</v>
      </c>
      <c r="AU189">
        <v>36</v>
      </c>
      <c r="AV189">
        <v>1</v>
      </c>
      <c r="AW189">
        <v>1</v>
      </c>
      <c r="AZ189">
        <v>1</v>
      </c>
      <c r="BA189">
        <v>1</v>
      </c>
      <c r="BB189">
        <v>1</v>
      </c>
      <c r="BC189">
        <v>1</v>
      </c>
      <c r="BD189" t="s">
        <v>3</v>
      </c>
      <c r="BE189" t="s">
        <v>3</v>
      </c>
      <c r="BF189" t="s">
        <v>3</v>
      </c>
      <c r="BG189" t="s">
        <v>3</v>
      </c>
      <c r="BH189">
        <v>0</v>
      </c>
      <c r="BI189">
        <v>4</v>
      </c>
      <c r="BJ189" t="s">
        <v>204</v>
      </c>
      <c r="BM189">
        <v>200001</v>
      </c>
      <c r="BN189">
        <v>0</v>
      </c>
      <c r="BO189" t="s">
        <v>3</v>
      </c>
      <c r="BP189">
        <v>0</v>
      </c>
      <c r="BQ189">
        <v>4</v>
      </c>
      <c r="BR189">
        <v>0</v>
      </c>
      <c r="BS189">
        <v>1</v>
      </c>
      <c r="BT189">
        <v>1</v>
      </c>
      <c r="BU189">
        <v>1</v>
      </c>
      <c r="BV189">
        <v>1</v>
      </c>
      <c r="BW189">
        <v>1</v>
      </c>
      <c r="BX189">
        <v>1</v>
      </c>
      <c r="BY189" t="s">
        <v>3</v>
      </c>
      <c r="BZ189">
        <v>74</v>
      </c>
      <c r="CA189">
        <v>36</v>
      </c>
      <c r="CB189" t="s">
        <v>3</v>
      </c>
      <c r="CE189">
        <v>0</v>
      </c>
      <c r="CF189">
        <v>0</v>
      </c>
      <c r="CG189">
        <v>0</v>
      </c>
      <c r="CM189">
        <v>0</v>
      </c>
      <c r="CN189" t="s">
        <v>3</v>
      </c>
      <c r="CO189">
        <v>0</v>
      </c>
      <c r="CP189">
        <f>(P189+Q189+S189+R189)</f>
        <v>5666.04</v>
      </c>
      <c r="CQ189">
        <f>SUMIF(SmtRes!AQ72:'SmtRes'!AQ73,"=1",SmtRes!AA72:'SmtRes'!AA73)</f>
        <v>0</v>
      </c>
      <c r="CR189">
        <f>SUMIF(SmtRes!AQ72:'SmtRes'!AQ73,"=1",SmtRes!AB72:'SmtRes'!AB73)</f>
        <v>0</v>
      </c>
      <c r="CS189">
        <f>SUMIF(SmtRes!AQ72:'SmtRes'!AQ73,"=1",SmtRes!AC72:'SmtRes'!AC73)</f>
        <v>0</v>
      </c>
      <c r="CT189">
        <f>SUMIF(SmtRes!AQ72:'SmtRes'!AQ73,"=1",SmtRes!AD72:'SmtRes'!AD73)</f>
        <v>1134.8499999999999</v>
      </c>
      <c r="CU189">
        <f>AG189</f>
        <v>0</v>
      </c>
      <c r="CV189">
        <f>SUMIF(SmtRes!AQ72:'SmtRes'!AQ73,"=1",SmtRes!BU72:'SmtRes'!BU73)</f>
        <v>4.8599999999999994</v>
      </c>
      <c r="CW189">
        <f>SUMIF(SmtRes!AQ72:'SmtRes'!AQ73,"=1",SmtRes!BV72:'SmtRes'!BV73)</f>
        <v>0</v>
      </c>
      <c r="CX189">
        <f>AJ189</f>
        <v>0</v>
      </c>
      <c r="CY189">
        <f>(((S189+R189)*AT189)/100)</f>
        <v>4192.8696</v>
      </c>
      <c r="CZ189">
        <f>(((S189+R189)*AU189)/100)</f>
        <v>2039.7744</v>
      </c>
      <c r="DC189" t="s">
        <v>3</v>
      </c>
      <c r="DD189" t="s">
        <v>3</v>
      </c>
      <c r="DE189" t="s">
        <v>3</v>
      </c>
      <c r="DF189" t="s">
        <v>3</v>
      </c>
      <c r="DG189" t="s">
        <v>3</v>
      </c>
      <c r="DH189" t="s">
        <v>3</v>
      </c>
      <c r="DI189" t="s">
        <v>3</v>
      </c>
      <c r="DJ189" t="s">
        <v>3</v>
      </c>
      <c r="DK189" t="s">
        <v>3</v>
      </c>
      <c r="DL189" t="s">
        <v>3</v>
      </c>
      <c r="DM189" t="s">
        <v>3</v>
      </c>
      <c r="DN189">
        <v>0</v>
      </c>
      <c r="DO189">
        <v>0</v>
      </c>
      <c r="DP189">
        <v>1</v>
      </c>
      <c r="DQ189">
        <v>1</v>
      </c>
      <c r="DU189">
        <v>1013</v>
      </c>
      <c r="DV189" t="s">
        <v>203</v>
      </c>
      <c r="DW189" t="s">
        <v>203</v>
      </c>
      <c r="DX189">
        <v>1</v>
      </c>
      <c r="DZ189" t="s">
        <v>3</v>
      </c>
      <c r="EA189" t="s">
        <v>3</v>
      </c>
      <c r="EB189" t="s">
        <v>3</v>
      </c>
      <c r="EC189" t="s">
        <v>3</v>
      </c>
      <c r="EE189">
        <v>64850927</v>
      </c>
      <c r="EF189">
        <v>4</v>
      </c>
      <c r="EG189" t="s">
        <v>187</v>
      </c>
      <c r="EH189">
        <v>83</v>
      </c>
      <c r="EI189" t="s">
        <v>187</v>
      </c>
      <c r="EJ189">
        <v>4</v>
      </c>
      <c r="EK189">
        <v>200001</v>
      </c>
      <c r="EL189" t="s">
        <v>192</v>
      </c>
      <c r="EM189" t="s">
        <v>193</v>
      </c>
      <c r="EO189" t="s">
        <v>3</v>
      </c>
      <c r="EQ189">
        <v>0</v>
      </c>
      <c r="ER189">
        <v>0</v>
      </c>
      <c r="ES189">
        <v>0</v>
      </c>
      <c r="ET189">
        <v>0</v>
      </c>
      <c r="EU189">
        <v>0</v>
      </c>
      <c r="EV189">
        <v>0</v>
      </c>
      <c r="EW189">
        <v>4.8600000000000003</v>
      </c>
      <c r="EX189">
        <v>0</v>
      </c>
      <c r="EY189">
        <v>0</v>
      </c>
      <c r="FQ189">
        <v>0</v>
      </c>
      <c r="FR189">
        <f>ROUND(IF(BI189=3,GM189,0),2)</f>
        <v>0</v>
      </c>
      <c r="FS189">
        <v>0</v>
      </c>
      <c r="FX189">
        <v>74</v>
      </c>
      <c r="FY189">
        <v>36</v>
      </c>
      <c r="GA189" t="s">
        <v>3</v>
      </c>
      <c r="GD189">
        <v>1</v>
      </c>
      <c r="GF189">
        <v>1768542811</v>
      </c>
      <c r="GG189">
        <v>2</v>
      </c>
      <c r="GH189">
        <v>1</v>
      </c>
      <c r="GI189">
        <v>-2</v>
      </c>
      <c r="GJ189">
        <v>0</v>
      </c>
      <c r="GK189">
        <v>0</v>
      </c>
      <c r="GL189">
        <f>ROUND(IF(AND(BH189=3,BI189=3,FS189&lt;&gt;0),P189,0),2)</f>
        <v>0</v>
      </c>
      <c r="GM189">
        <f>ROUND(O189+X189+Y189,2)+GX189</f>
        <v>11898.68</v>
      </c>
      <c r="GN189">
        <f>IF(OR(BI189=0,BI189=1),GM189-GX189,0)</f>
        <v>0</v>
      </c>
      <c r="GO189">
        <f>IF(BI189=2,GM189-GX189,0)</f>
        <v>0</v>
      </c>
      <c r="GP189">
        <f>IF(BI189=4,GM189-GX189,0)</f>
        <v>11898.68</v>
      </c>
      <c r="GR189">
        <v>0</v>
      </c>
      <c r="GS189">
        <v>0</v>
      </c>
      <c r="GT189">
        <v>0</v>
      </c>
      <c r="GU189" t="s">
        <v>3</v>
      </c>
      <c r="GV189">
        <f>ROUND((GT189),6)</f>
        <v>0</v>
      </c>
      <c r="GW189">
        <v>1</v>
      </c>
      <c r="GX189">
        <f>ROUND(HC189*I189,2)</f>
        <v>0</v>
      </c>
      <c r="HA189">
        <v>0</v>
      </c>
      <c r="HB189">
        <v>0</v>
      </c>
      <c r="HC189">
        <f>GV189*GW189</f>
        <v>0</v>
      </c>
      <c r="HE189" t="s">
        <v>3</v>
      </c>
      <c r="HF189" t="s">
        <v>3</v>
      </c>
      <c r="HM189" t="s">
        <v>3</v>
      </c>
      <c r="HN189" t="s">
        <v>194</v>
      </c>
      <c r="HO189" t="s">
        <v>195</v>
      </c>
      <c r="HP189" t="s">
        <v>187</v>
      </c>
      <c r="HQ189" t="s">
        <v>187</v>
      </c>
      <c r="IK189">
        <v>0</v>
      </c>
    </row>
    <row r="190" spans="1:245" x14ac:dyDescent="0.2">
      <c r="A190">
        <v>17</v>
      </c>
      <c r="B190">
        <v>0</v>
      </c>
      <c r="C190">
        <f>ROW(SmtRes!A75)</f>
        <v>75</v>
      </c>
      <c r="D190">
        <f>ROW(EtalonRes!A77)</f>
        <v>77</v>
      </c>
      <c r="E190" t="s">
        <v>205</v>
      </c>
      <c r="F190" t="s">
        <v>206</v>
      </c>
      <c r="G190" t="s">
        <v>207</v>
      </c>
      <c r="H190" t="s">
        <v>208</v>
      </c>
      <c r="I190">
        <f>ROUND(820/500,7)</f>
        <v>1.64</v>
      </c>
      <c r="J190">
        <v>0</v>
      </c>
      <c r="K190">
        <f>ROUND(820/500,7)</f>
        <v>1.64</v>
      </c>
      <c r="O190">
        <f>ROUND(CP190,2)</f>
        <v>1385.9</v>
      </c>
      <c r="P190">
        <f>SUMIF(SmtRes!AQ74:'SmtRes'!AQ75,"=1",SmtRes!DF74:'SmtRes'!DF75)</f>
        <v>0</v>
      </c>
      <c r="Q190">
        <f>SUMIF(SmtRes!AQ74:'SmtRes'!AQ75,"=1",SmtRes!DG74:'SmtRes'!DG75)</f>
        <v>0</v>
      </c>
      <c r="R190">
        <f>SUMIF(SmtRes!AQ74:'SmtRes'!AQ75,"=1",SmtRes!DH74:'SmtRes'!DH75)</f>
        <v>0</v>
      </c>
      <c r="S190">
        <f>SUMIF(SmtRes!AQ74:'SmtRes'!AQ75,"=1",SmtRes!DI74:'SmtRes'!DI75)</f>
        <v>1385.9</v>
      </c>
      <c r="T190">
        <f>ROUND(CU190*I190,2)</f>
        <v>0</v>
      </c>
      <c r="U190">
        <f>SUMIF(SmtRes!AQ74:'SmtRes'!AQ75,"=1",SmtRes!CV74:'SmtRes'!CV75)</f>
        <v>2.3780000000000001</v>
      </c>
      <c r="V190">
        <f>SUMIF(SmtRes!AQ74:'SmtRes'!AQ75,"=1",SmtRes!CW74:'SmtRes'!CW75)</f>
        <v>0</v>
      </c>
      <c r="W190">
        <f>ROUND(CX190*I190,2)</f>
        <v>0</v>
      </c>
      <c r="X190">
        <f t="shared" si="103"/>
        <v>1025.57</v>
      </c>
      <c r="Y190">
        <f t="shared" si="103"/>
        <v>498.92</v>
      </c>
      <c r="AA190">
        <v>65174513</v>
      </c>
      <c r="AB190">
        <f>ROUND((AC190+AD190+AF190),6)</f>
        <v>845.06</v>
      </c>
      <c r="AC190">
        <f>ROUND((0),6)</f>
        <v>0</v>
      </c>
      <c r="AD190">
        <f>ROUND((((0)-(0))+AE190),6)</f>
        <v>0</v>
      </c>
      <c r="AE190">
        <f>ROUND((0),6)</f>
        <v>0</v>
      </c>
      <c r="AF190">
        <f>ROUND((SUM(SmtRes!BT74:'SmtRes'!BT75)),6)</f>
        <v>845.06</v>
      </c>
      <c r="AG190">
        <f>ROUND((AP190),6)</f>
        <v>0</v>
      </c>
      <c r="AH190">
        <f>(SUM(SmtRes!BU74:'SmtRes'!BU75))</f>
        <v>1.45</v>
      </c>
      <c r="AI190">
        <f>(0)</f>
        <v>0</v>
      </c>
      <c r="AJ190">
        <f>(AS190)</f>
        <v>0</v>
      </c>
      <c r="AK190">
        <v>845.06</v>
      </c>
      <c r="AL190">
        <v>0</v>
      </c>
      <c r="AM190">
        <v>0</v>
      </c>
      <c r="AN190">
        <v>0</v>
      </c>
      <c r="AO190">
        <v>845.06</v>
      </c>
      <c r="AP190">
        <v>0</v>
      </c>
      <c r="AQ190">
        <v>1.45</v>
      </c>
      <c r="AR190">
        <v>0</v>
      </c>
      <c r="AS190">
        <v>0</v>
      </c>
      <c r="AT190">
        <v>74</v>
      </c>
      <c r="AU190">
        <v>36</v>
      </c>
      <c r="AV190">
        <v>1</v>
      </c>
      <c r="AW190">
        <v>1</v>
      </c>
      <c r="AZ190">
        <v>1</v>
      </c>
      <c r="BA190">
        <v>1</v>
      </c>
      <c r="BB190">
        <v>1</v>
      </c>
      <c r="BC190">
        <v>1</v>
      </c>
      <c r="BD190" t="s">
        <v>3</v>
      </c>
      <c r="BE190" t="s">
        <v>3</v>
      </c>
      <c r="BF190" t="s">
        <v>3</v>
      </c>
      <c r="BG190" t="s">
        <v>3</v>
      </c>
      <c r="BH190">
        <v>0</v>
      </c>
      <c r="BI190">
        <v>4</v>
      </c>
      <c r="BJ190" t="s">
        <v>209</v>
      </c>
      <c r="BM190">
        <v>200001</v>
      </c>
      <c r="BN190">
        <v>0</v>
      </c>
      <c r="BO190" t="s">
        <v>3</v>
      </c>
      <c r="BP190">
        <v>0</v>
      </c>
      <c r="BQ190">
        <v>4</v>
      </c>
      <c r="BR190">
        <v>0</v>
      </c>
      <c r="BS190">
        <v>1</v>
      </c>
      <c r="BT190">
        <v>1</v>
      </c>
      <c r="BU190">
        <v>1</v>
      </c>
      <c r="BV190">
        <v>1</v>
      </c>
      <c r="BW190">
        <v>1</v>
      </c>
      <c r="BX190">
        <v>1</v>
      </c>
      <c r="BY190" t="s">
        <v>3</v>
      </c>
      <c r="BZ190">
        <v>74</v>
      </c>
      <c r="CA190">
        <v>36</v>
      </c>
      <c r="CB190" t="s">
        <v>3</v>
      </c>
      <c r="CE190">
        <v>0</v>
      </c>
      <c r="CF190">
        <v>0</v>
      </c>
      <c r="CG190">
        <v>0</v>
      </c>
      <c r="CM190">
        <v>0</v>
      </c>
      <c r="CN190" t="s">
        <v>3</v>
      </c>
      <c r="CO190">
        <v>0</v>
      </c>
      <c r="CP190">
        <f>(P190+Q190+S190+R190)</f>
        <v>1385.9</v>
      </c>
      <c r="CQ190">
        <f>SUMIF(SmtRes!AQ74:'SmtRes'!AQ75,"=1",SmtRes!AA74:'SmtRes'!AA75)</f>
        <v>0</v>
      </c>
      <c r="CR190">
        <f>SUMIF(SmtRes!AQ74:'SmtRes'!AQ75,"=1",SmtRes!AB74:'SmtRes'!AB75)</f>
        <v>0</v>
      </c>
      <c r="CS190">
        <f>SUMIF(SmtRes!AQ74:'SmtRes'!AQ75,"=1",SmtRes!AC74:'SmtRes'!AC75)</f>
        <v>0</v>
      </c>
      <c r="CT190">
        <f>SUMIF(SmtRes!AQ74:'SmtRes'!AQ75,"=1",SmtRes!AD74:'SmtRes'!AD75)</f>
        <v>1134.8499999999999</v>
      </c>
      <c r="CU190">
        <f>AG190</f>
        <v>0</v>
      </c>
      <c r="CV190">
        <f>SUMIF(SmtRes!AQ74:'SmtRes'!AQ75,"=1",SmtRes!BU74:'SmtRes'!BU75)</f>
        <v>1.45</v>
      </c>
      <c r="CW190">
        <f>SUMIF(SmtRes!AQ74:'SmtRes'!AQ75,"=1",SmtRes!BV74:'SmtRes'!BV75)</f>
        <v>0</v>
      </c>
      <c r="CX190">
        <f>AJ190</f>
        <v>0</v>
      </c>
      <c r="CY190">
        <f>(((S190+R190)*AT190)/100)</f>
        <v>1025.566</v>
      </c>
      <c r="CZ190">
        <f>(((S190+R190)*AU190)/100)</f>
        <v>498.92400000000004</v>
      </c>
      <c r="DC190" t="s">
        <v>3</v>
      </c>
      <c r="DD190" t="s">
        <v>3</v>
      </c>
      <c r="DE190" t="s">
        <v>3</v>
      </c>
      <c r="DF190" t="s">
        <v>3</v>
      </c>
      <c r="DG190" t="s">
        <v>3</v>
      </c>
      <c r="DH190" t="s">
        <v>3</v>
      </c>
      <c r="DI190" t="s">
        <v>3</v>
      </c>
      <c r="DJ190" t="s">
        <v>3</v>
      </c>
      <c r="DK190" t="s">
        <v>3</v>
      </c>
      <c r="DL190" t="s">
        <v>3</v>
      </c>
      <c r="DM190" t="s">
        <v>3</v>
      </c>
      <c r="DN190">
        <v>0</v>
      </c>
      <c r="DO190">
        <v>0</v>
      </c>
      <c r="DP190">
        <v>1</v>
      </c>
      <c r="DQ190">
        <v>1</v>
      </c>
      <c r="DU190">
        <v>1013</v>
      </c>
      <c r="DV190" t="s">
        <v>208</v>
      </c>
      <c r="DW190" t="s">
        <v>208</v>
      </c>
      <c r="DX190">
        <v>1</v>
      </c>
      <c r="DZ190" t="s">
        <v>3</v>
      </c>
      <c r="EA190" t="s">
        <v>3</v>
      </c>
      <c r="EB190" t="s">
        <v>3</v>
      </c>
      <c r="EC190" t="s">
        <v>3</v>
      </c>
      <c r="EE190">
        <v>64850927</v>
      </c>
      <c r="EF190">
        <v>4</v>
      </c>
      <c r="EG190" t="s">
        <v>187</v>
      </c>
      <c r="EH190">
        <v>83</v>
      </c>
      <c r="EI190" t="s">
        <v>187</v>
      </c>
      <c r="EJ190">
        <v>4</v>
      </c>
      <c r="EK190">
        <v>200001</v>
      </c>
      <c r="EL190" t="s">
        <v>192</v>
      </c>
      <c r="EM190" t="s">
        <v>193</v>
      </c>
      <c r="EO190" t="s">
        <v>3</v>
      </c>
      <c r="EQ190">
        <v>0</v>
      </c>
      <c r="ER190">
        <v>0</v>
      </c>
      <c r="ES190">
        <v>0</v>
      </c>
      <c r="ET190">
        <v>0</v>
      </c>
      <c r="EU190">
        <v>0</v>
      </c>
      <c r="EV190">
        <v>0</v>
      </c>
      <c r="EW190">
        <v>1.45</v>
      </c>
      <c r="EX190">
        <v>0</v>
      </c>
      <c r="EY190">
        <v>0</v>
      </c>
      <c r="FQ190">
        <v>0</v>
      </c>
      <c r="FR190">
        <f>ROUND(IF(BI190=3,GM190,0),2)</f>
        <v>0</v>
      </c>
      <c r="FS190">
        <v>0</v>
      </c>
      <c r="FX190">
        <v>74</v>
      </c>
      <c r="FY190">
        <v>36</v>
      </c>
      <c r="GA190" t="s">
        <v>3</v>
      </c>
      <c r="GD190">
        <v>1</v>
      </c>
      <c r="GF190">
        <v>1948945612</v>
      </c>
      <c r="GG190">
        <v>2</v>
      </c>
      <c r="GH190">
        <v>1</v>
      </c>
      <c r="GI190">
        <v>-2</v>
      </c>
      <c r="GJ190">
        <v>0</v>
      </c>
      <c r="GK190">
        <v>0</v>
      </c>
      <c r="GL190">
        <f>ROUND(IF(AND(BH190=3,BI190=3,FS190&lt;&gt;0),P190,0),2)</f>
        <v>0</v>
      </c>
      <c r="GM190">
        <f>ROUND(O190+X190+Y190,2)+GX190</f>
        <v>2910.39</v>
      </c>
      <c r="GN190">
        <f>IF(OR(BI190=0,BI190=1),GM190-GX190,0)</f>
        <v>0</v>
      </c>
      <c r="GO190">
        <f>IF(BI190=2,GM190-GX190,0)</f>
        <v>0</v>
      </c>
      <c r="GP190">
        <f>IF(BI190=4,GM190-GX190,0)</f>
        <v>2910.39</v>
      </c>
      <c r="GR190">
        <v>0</v>
      </c>
      <c r="GS190">
        <v>0</v>
      </c>
      <c r="GT190">
        <v>0</v>
      </c>
      <c r="GU190" t="s">
        <v>3</v>
      </c>
      <c r="GV190">
        <f>ROUND((GT190),6)</f>
        <v>0</v>
      </c>
      <c r="GW190">
        <v>1</v>
      </c>
      <c r="GX190">
        <f>ROUND(HC190*I190,2)</f>
        <v>0</v>
      </c>
      <c r="HA190">
        <v>0</v>
      </c>
      <c r="HB190">
        <v>0</v>
      </c>
      <c r="HC190">
        <f>GV190*GW190</f>
        <v>0</v>
      </c>
      <c r="HE190" t="s">
        <v>3</v>
      </c>
      <c r="HF190" t="s">
        <v>3</v>
      </c>
      <c r="HM190" t="s">
        <v>3</v>
      </c>
      <c r="HN190" t="s">
        <v>194</v>
      </c>
      <c r="HO190" t="s">
        <v>195</v>
      </c>
      <c r="HP190" t="s">
        <v>187</v>
      </c>
      <c r="HQ190" t="s">
        <v>187</v>
      </c>
      <c r="IK190">
        <v>0</v>
      </c>
    </row>
    <row r="192" spans="1:245" x14ac:dyDescent="0.2">
      <c r="A192" s="2">
        <v>51</v>
      </c>
      <c r="B192" s="2">
        <f>B183</f>
        <v>0</v>
      </c>
      <c r="C192" s="2">
        <f>A183</f>
        <v>4</v>
      </c>
      <c r="D192" s="2">
        <f>ROW(A183)</f>
        <v>183</v>
      </c>
      <c r="E192" s="2"/>
      <c r="F192" s="2" t="str">
        <f>IF(F183&lt;&gt;"",F183,"")</f>
        <v>Новый раздел</v>
      </c>
      <c r="G192" s="2" t="str">
        <f>IF(G183&lt;&gt;"",G183,"")</f>
        <v>Пусконаладочные работы</v>
      </c>
      <c r="H192" s="2">
        <v>0</v>
      </c>
      <c r="I192" s="2"/>
      <c r="J192" s="2"/>
      <c r="K192" s="2"/>
      <c r="L192" s="2"/>
      <c r="M192" s="2"/>
      <c r="N192" s="2"/>
      <c r="O192" s="2">
        <f t="shared" ref="O192:T192" si="104">ROUND(AB192,2)</f>
        <v>14636.8</v>
      </c>
      <c r="P192" s="2">
        <f t="shared" si="104"/>
        <v>0</v>
      </c>
      <c r="Q192" s="2">
        <f t="shared" si="104"/>
        <v>0</v>
      </c>
      <c r="R192" s="2">
        <f t="shared" si="104"/>
        <v>0</v>
      </c>
      <c r="S192" s="2">
        <f t="shared" si="104"/>
        <v>14636.8</v>
      </c>
      <c r="T192" s="2">
        <f t="shared" si="104"/>
        <v>0</v>
      </c>
      <c r="U192" s="2">
        <f>AH192</f>
        <v>23.738</v>
      </c>
      <c r="V192" s="2">
        <f>AI192</f>
        <v>0</v>
      </c>
      <c r="W192" s="2">
        <f>ROUND(AJ192,2)</f>
        <v>0</v>
      </c>
      <c r="X192" s="2">
        <f>ROUND(AK192,2)</f>
        <v>10831.24</v>
      </c>
      <c r="Y192" s="2">
        <f>ROUND(AL192,2)</f>
        <v>5269.24</v>
      </c>
      <c r="Z192" s="2"/>
      <c r="AA192" s="2"/>
      <c r="AB192" s="2">
        <f>ROUND(SUMIF(AA187:AA190,"=65174513",O187:O190),2)</f>
        <v>14636.8</v>
      </c>
      <c r="AC192" s="2">
        <f>ROUND(SUMIF(AA187:AA190,"=65174513",P187:P190),2)</f>
        <v>0</v>
      </c>
      <c r="AD192" s="2">
        <f>ROUND(SUMIF(AA187:AA190,"=65174513",Q187:Q190),2)</f>
        <v>0</v>
      </c>
      <c r="AE192" s="2">
        <f>ROUND(SUMIF(AA187:AA190,"=65174513",R187:R190),2)</f>
        <v>0</v>
      </c>
      <c r="AF192" s="2">
        <f>ROUND(SUMIF(AA187:AA190,"=65174513",S187:S190),2)</f>
        <v>14636.8</v>
      </c>
      <c r="AG192" s="2">
        <f>ROUND(SUMIF(AA187:AA190,"=65174513",T187:T190),2)</f>
        <v>0</v>
      </c>
      <c r="AH192" s="2">
        <f>SUMIF(AA187:AA190,"=65174513",U187:U190)</f>
        <v>23.738</v>
      </c>
      <c r="AI192" s="2">
        <f>SUMIF(AA187:AA190,"=65174513",V187:V190)</f>
        <v>0</v>
      </c>
      <c r="AJ192" s="2">
        <f>ROUND(SUMIF(AA187:AA190,"=65174513",W187:W190),2)</f>
        <v>0</v>
      </c>
      <c r="AK192" s="2">
        <f>ROUND(SUMIF(AA187:AA190,"=65174513",X187:X190),2)</f>
        <v>10831.24</v>
      </c>
      <c r="AL192" s="2">
        <f>ROUND(SUMIF(AA187:AA190,"=65174513",Y187:Y190),2)</f>
        <v>5269.24</v>
      </c>
      <c r="AM192" s="2"/>
      <c r="AN192" s="2"/>
      <c r="AO192" s="2">
        <f t="shared" ref="AO192:BD192" si="105">ROUND(BX192,2)</f>
        <v>0</v>
      </c>
      <c r="AP192" s="2">
        <f t="shared" si="105"/>
        <v>0</v>
      </c>
      <c r="AQ192" s="2">
        <f t="shared" si="105"/>
        <v>0</v>
      </c>
      <c r="AR192" s="2">
        <f t="shared" si="105"/>
        <v>30737.279999999999</v>
      </c>
      <c r="AS192" s="2">
        <f t="shared" si="105"/>
        <v>0</v>
      </c>
      <c r="AT192" s="2">
        <f t="shared" si="105"/>
        <v>0</v>
      </c>
      <c r="AU192" s="2">
        <f t="shared" si="105"/>
        <v>30737.279999999999</v>
      </c>
      <c r="AV192" s="2">
        <f t="shared" si="105"/>
        <v>0</v>
      </c>
      <c r="AW192" s="2">
        <f t="shared" si="105"/>
        <v>0</v>
      </c>
      <c r="AX192" s="2">
        <f t="shared" si="105"/>
        <v>0</v>
      </c>
      <c r="AY192" s="2">
        <f t="shared" si="105"/>
        <v>0</v>
      </c>
      <c r="AZ192" s="2">
        <f t="shared" si="105"/>
        <v>0</v>
      </c>
      <c r="BA192" s="2">
        <f t="shared" si="105"/>
        <v>0</v>
      </c>
      <c r="BB192" s="2">
        <f t="shared" si="105"/>
        <v>0</v>
      </c>
      <c r="BC192" s="2">
        <f t="shared" si="105"/>
        <v>0</v>
      </c>
      <c r="BD192" s="2">
        <f t="shared" si="105"/>
        <v>0</v>
      </c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>
        <f>ROUND(SUMIF(AA187:AA190,"=65174513",FQ187:FQ190),2)</f>
        <v>0</v>
      </c>
      <c r="BY192" s="2">
        <f>ROUND(SUMIF(AA187:AA190,"=65174513",FR187:FR190),2)</f>
        <v>0</v>
      </c>
      <c r="BZ192" s="2">
        <f>ROUND(SUMIF(AA187:AA190,"=65174513",GL187:GL190),2)</f>
        <v>0</v>
      </c>
      <c r="CA192" s="2">
        <f>ROUND(SUMIF(AA187:AA190,"=65174513",GM187:GM190),2)</f>
        <v>30737.279999999999</v>
      </c>
      <c r="CB192" s="2">
        <f>ROUND(SUMIF(AA187:AA190,"=65174513",GN187:GN190),2)</f>
        <v>0</v>
      </c>
      <c r="CC192" s="2">
        <f>ROUND(SUMIF(AA187:AA190,"=65174513",GO187:GO190),2)</f>
        <v>0</v>
      </c>
      <c r="CD192" s="2">
        <f>ROUND(SUMIF(AA187:AA190,"=65174513",GP187:GP190),2)</f>
        <v>30737.279999999999</v>
      </c>
      <c r="CE192" s="2">
        <f>AC192-BX192</f>
        <v>0</v>
      </c>
      <c r="CF192" s="2">
        <f>AC192-BY192</f>
        <v>0</v>
      </c>
      <c r="CG192" s="2">
        <f>BX192-BZ192</f>
        <v>0</v>
      </c>
      <c r="CH192" s="2">
        <f>AC192-BX192-BY192+BZ192</f>
        <v>0</v>
      </c>
      <c r="CI192" s="2">
        <f>BY192-BZ192</f>
        <v>0</v>
      </c>
      <c r="CJ192" s="2">
        <f>ROUND(SUMIF(AA187:AA190,"=65174513",GX187:GX190),2)</f>
        <v>0</v>
      </c>
      <c r="CK192" s="2">
        <f>ROUND(SUMIF(AA187:AA190,"=65174513",GY187:GY190),2)</f>
        <v>0</v>
      </c>
      <c r="CL192" s="2">
        <f>ROUND(SUMIF(AA187:AA190,"=65174513",GZ187:GZ190),2)</f>
        <v>0</v>
      </c>
      <c r="CM192" s="2">
        <f>ROUND(SUMIF(AA187:AA190,"=65174513",HD187:HD190),2)</f>
        <v>0</v>
      </c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  <c r="FA192" s="3"/>
      <c r="FB192" s="3"/>
      <c r="FC192" s="3"/>
      <c r="FD192" s="3"/>
      <c r="FE192" s="3"/>
      <c r="FF192" s="3"/>
      <c r="FG192" s="3"/>
      <c r="FH192" s="3"/>
      <c r="FI192" s="3"/>
      <c r="FJ192" s="3"/>
      <c r="FK192" s="3"/>
      <c r="FL192" s="3"/>
      <c r="FM192" s="3"/>
      <c r="FN192" s="3"/>
      <c r="FO192" s="3"/>
      <c r="FP192" s="3"/>
      <c r="FQ192" s="3"/>
      <c r="FR192" s="3"/>
      <c r="FS192" s="3"/>
      <c r="FT192" s="3"/>
      <c r="FU192" s="3"/>
      <c r="FV192" s="3"/>
      <c r="FW192" s="3"/>
      <c r="FX192" s="3"/>
      <c r="FY192" s="3"/>
      <c r="FZ192" s="3"/>
      <c r="GA192" s="3"/>
      <c r="GB192" s="3"/>
      <c r="GC192" s="3"/>
      <c r="GD192" s="3"/>
      <c r="GE192" s="3"/>
      <c r="GF192" s="3"/>
      <c r="GG192" s="3"/>
      <c r="GH192" s="3"/>
      <c r="GI192" s="3"/>
      <c r="GJ192" s="3"/>
      <c r="GK192" s="3"/>
      <c r="GL192" s="3"/>
      <c r="GM192" s="3"/>
      <c r="GN192" s="3"/>
      <c r="GO192" s="3"/>
      <c r="GP192" s="3"/>
      <c r="GQ192" s="3"/>
      <c r="GR192" s="3"/>
      <c r="GS192" s="3"/>
      <c r="GT192" s="3"/>
      <c r="GU192" s="3"/>
      <c r="GV192" s="3"/>
      <c r="GW192" s="3"/>
      <c r="GX192" s="3">
        <v>0</v>
      </c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201</v>
      </c>
      <c r="F194" s="4">
        <f>ROUND(Source!O192,O194)</f>
        <v>14636.8</v>
      </c>
      <c r="G194" s="4" t="s">
        <v>65</v>
      </c>
      <c r="H194" s="4" t="s">
        <v>66</v>
      </c>
      <c r="I194" s="4"/>
      <c r="J194" s="4"/>
      <c r="K194" s="4">
        <v>201</v>
      </c>
      <c r="L194" s="4">
        <v>1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14636.800000000001</v>
      </c>
      <c r="X194" s="4">
        <v>1</v>
      </c>
      <c r="Y194" s="4">
        <v>14636.800000000001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202</v>
      </c>
      <c r="F195" s="4">
        <f>ROUND(Source!P192,O195)</f>
        <v>0</v>
      </c>
      <c r="G195" s="4" t="s">
        <v>67</v>
      </c>
      <c r="H195" s="4" t="s">
        <v>68</v>
      </c>
      <c r="I195" s="4"/>
      <c r="J195" s="4"/>
      <c r="K195" s="4">
        <v>202</v>
      </c>
      <c r="L195" s="4">
        <v>2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222</v>
      </c>
      <c r="F196" s="4">
        <f>ROUND(Source!AO192,O196)</f>
        <v>0</v>
      </c>
      <c r="G196" s="4" t="s">
        <v>69</v>
      </c>
      <c r="H196" s="4" t="s">
        <v>70</v>
      </c>
      <c r="I196" s="4"/>
      <c r="J196" s="4"/>
      <c r="K196" s="4">
        <v>222</v>
      </c>
      <c r="L196" s="4">
        <v>3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225</v>
      </c>
      <c r="F197" s="4">
        <f>ROUND(Source!AV192,O197)</f>
        <v>0</v>
      </c>
      <c r="G197" s="4" t="s">
        <v>71</v>
      </c>
      <c r="H197" s="4" t="s">
        <v>72</v>
      </c>
      <c r="I197" s="4"/>
      <c r="J197" s="4"/>
      <c r="K197" s="4">
        <v>225</v>
      </c>
      <c r="L197" s="4">
        <v>4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226</v>
      </c>
      <c r="F198" s="4">
        <f>ROUND(Source!AW192,O198)</f>
        <v>0</v>
      </c>
      <c r="G198" s="4" t="s">
        <v>73</v>
      </c>
      <c r="H198" s="4" t="s">
        <v>74</v>
      </c>
      <c r="I198" s="4"/>
      <c r="J198" s="4"/>
      <c r="K198" s="4">
        <v>226</v>
      </c>
      <c r="L198" s="4">
        <v>5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227</v>
      </c>
      <c r="F199" s="4">
        <f>ROUND(Source!AX192,O199)</f>
        <v>0</v>
      </c>
      <c r="G199" s="4" t="s">
        <v>75</v>
      </c>
      <c r="H199" s="4" t="s">
        <v>76</v>
      </c>
      <c r="I199" s="4"/>
      <c r="J199" s="4"/>
      <c r="K199" s="4">
        <v>227</v>
      </c>
      <c r="L199" s="4">
        <v>6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228</v>
      </c>
      <c r="F200" s="4">
        <f>ROUND(Source!AY192,O200)</f>
        <v>0</v>
      </c>
      <c r="G200" s="4" t="s">
        <v>77</v>
      </c>
      <c r="H200" s="4" t="s">
        <v>78</v>
      </c>
      <c r="I200" s="4"/>
      <c r="J200" s="4"/>
      <c r="K200" s="4">
        <v>228</v>
      </c>
      <c r="L200" s="4">
        <v>7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216</v>
      </c>
      <c r="F201" s="4">
        <f>ROUND(Source!AP192,O201)</f>
        <v>0</v>
      </c>
      <c r="G201" s="4" t="s">
        <v>79</v>
      </c>
      <c r="H201" s="4" t="s">
        <v>80</v>
      </c>
      <c r="I201" s="4"/>
      <c r="J201" s="4"/>
      <c r="K201" s="4">
        <v>216</v>
      </c>
      <c r="L201" s="4">
        <v>8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223</v>
      </c>
      <c r="F202" s="4">
        <f>ROUND(Source!AQ192,O202)</f>
        <v>0</v>
      </c>
      <c r="G202" s="4" t="s">
        <v>81</v>
      </c>
      <c r="H202" s="4" t="s">
        <v>82</v>
      </c>
      <c r="I202" s="4"/>
      <c r="J202" s="4"/>
      <c r="K202" s="4">
        <v>223</v>
      </c>
      <c r="L202" s="4">
        <v>9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229</v>
      </c>
      <c r="F203" s="4">
        <f>ROUND(Source!AZ192,O203)</f>
        <v>0</v>
      </c>
      <c r="G203" s="4" t="s">
        <v>83</v>
      </c>
      <c r="H203" s="4" t="s">
        <v>84</v>
      </c>
      <c r="I203" s="4"/>
      <c r="J203" s="4"/>
      <c r="K203" s="4">
        <v>229</v>
      </c>
      <c r="L203" s="4">
        <v>10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203</v>
      </c>
      <c r="F204" s="4">
        <f>ROUND(Source!Q192,O204)</f>
        <v>0</v>
      </c>
      <c r="G204" s="4" t="s">
        <v>85</v>
      </c>
      <c r="H204" s="4" t="s">
        <v>86</v>
      </c>
      <c r="I204" s="4"/>
      <c r="J204" s="4"/>
      <c r="K204" s="4">
        <v>203</v>
      </c>
      <c r="L204" s="4">
        <v>11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231</v>
      </c>
      <c r="F205" s="4">
        <f>ROUND(Source!BB192,O205)</f>
        <v>0</v>
      </c>
      <c r="G205" s="4" t="s">
        <v>87</v>
      </c>
      <c r="H205" s="4" t="s">
        <v>88</v>
      </c>
      <c r="I205" s="4"/>
      <c r="J205" s="4"/>
      <c r="K205" s="4">
        <v>231</v>
      </c>
      <c r="L205" s="4">
        <v>12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204</v>
      </c>
      <c r="F206" s="4">
        <f>ROUND(Source!R192,O206)</f>
        <v>0</v>
      </c>
      <c r="G206" s="4" t="s">
        <v>89</v>
      </c>
      <c r="H206" s="4" t="s">
        <v>90</v>
      </c>
      <c r="I206" s="4"/>
      <c r="J206" s="4"/>
      <c r="K206" s="4">
        <v>204</v>
      </c>
      <c r="L206" s="4">
        <v>13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205</v>
      </c>
      <c r="F207" s="4">
        <f>ROUND(Source!S192,O207)</f>
        <v>14636.8</v>
      </c>
      <c r="G207" s="4" t="s">
        <v>91</v>
      </c>
      <c r="H207" s="4" t="s">
        <v>92</v>
      </c>
      <c r="I207" s="4"/>
      <c r="J207" s="4"/>
      <c r="K207" s="4">
        <v>205</v>
      </c>
      <c r="L207" s="4">
        <v>14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14636.800000000001</v>
      </c>
      <c r="X207" s="4">
        <v>1</v>
      </c>
      <c r="Y207" s="4">
        <v>14636.800000000001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232</v>
      </c>
      <c r="F208" s="4">
        <f>ROUND(Source!BC192,O208)</f>
        <v>0</v>
      </c>
      <c r="G208" s="4" t="s">
        <v>93</v>
      </c>
      <c r="H208" s="4" t="s">
        <v>94</v>
      </c>
      <c r="I208" s="4"/>
      <c r="J208" s="4"/>
      <c r="K208" s="4">
        <v>232</v>
      </c>
      <c r="L208" s="4">
        <v>15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06" x14ac:dyDescent="0.2">
      <c r="A209" s="4">
        <v>50</v>
      </c>
      <c r="B209" s="4">
        <v>0</v>
      </c>
      <c r="C209" s="4">
        <v>0</v>
      </c>
      <c r="D209" s="4">
        <v>1</v>
      </c>
      <c r="E209" s="4">
        <v>214</v>
      </c>
      <c r="F209" s="4">
        <f>ROUND(Source!AS192,O209)</f>
        <v>0</v>
      </c>
      <c r="G209" s="4" t="s">
        <v>95</v>
      </c>
      <c r="H209" s="4" t="s">
        <v>96</v>
      </c>
      <c r="I209" s="4"/>
      <c r="J209" s="4"/>
      <c r="K209" s="4">
        <v>214</v>
      </c>
      <c r="L209" s="4">
        <v>16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06" x14ac:dyDescent="0.2">
      <c r="A210" s="4">
        <v>50</v>
      </c>
      <c r="B210" s="4">
        <v>0</v>
      </c>
      <c r="C210" s="4">
        <v>0</v>
      </c>
      <c r="D210" s="4">
        <v>1</v>
      </c>
      <c r="E210" s="4">
        <v>215</v>
      </c>
      <c r="F210" s="4">
        <f>ROUND(Source!AT192,O210)</f>
        <v>0</v>
      </c>
      <c r="G210" s="4" t="s">
        <v>97</v>
      </c>
      <c r="H210" s="4" t="s">
        <v>98</v>
      </c>
      <c r="I210" s="4"/>
      <c r="J210" s="4"/>
      <c r="K210" s="4">
        <v>215</v>
      </c>
      <c r="L210" s="4">
        <v>17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06" x14ac:dyDescent="0.2">
      <c r="A211" s="4">
        <v>50</v>
      </c>
      <c r="B211" s="4">
        <v>0</v>
      </c>
      <c r="C211" s="4">
        <v>0</v>
      </c>
      <c r="D211" s="4">
        <v>1</v>
      </c>
      <c r="E211" s="4">
        <v>217</v>
      </c>
      <c r="F211" s="4">
        <f>ROUND(Source!AU192,O211)</f>
        <v>30737.279999999999</v>
      </c>
      <c r="G211" s="4" t="s">
        <v>99</v>
      </c>
      <c r="H211" s="4" t="s">
        <v>100</v>
      </c>
      <c r="I211" s="4"/>
      <c r="J211" s="4"/>
      <c r="K211" s="4">
        <v>217</v>
      </c>
      <c r="L211" s="4">
        <v>18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30737.279999999999</v>
      </c>
      <c r="X211" s="4">
        <v>1</v>
      </c>
      <c r="Y211" s="4">
        <v>30737.279999999999</v>
      </c>
      <c r="Z211" s="4"/>
      <c r="AA211" s="4"/>
      <c r="AB211" s="4"/>
    </row>
    <row r="212" spans="1:206" x14ac:dyDescent="0.2">
      <c r="A212" s="4">
        <v>50</v>
      </c>
      <c r="B212" s="4">
        <v>0</v>
      </c>
      <c r="C212" s="4">
        <v>0</v>
      </c>
      <c r="D212" s="4">
        <v>1</v>
      </c>
      <c r="E212" s="4">
        <v>230</v>
      </c>
      <c r="F212" s="4">
        <f>ROUND(Source!BA192,O212)</f>
        <v>0</v>
      </c>
      <c r="G212" s="4" t="s">
        <v>101</v>
      </c>
      <c r="H212" s="4" t="s">
        <v>102</v>
      </c>
      <c r="I212" s="4"/>
      <c r="J212" s="4"/>
      <c r="K212" s="4">
        <v>230</v>
      </c>
      <c r="L212" s="4">
        <v>19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06" x14ac:dyDescent="0.2">
      <c r="A213" s="4">
        <v>50</v>
      </c>
      <c r="B213" s="4">
        <v>0</v>
      </c>
      <c r="C213" s="4">
        <v>0</v>
      </c>
      <c r="D213" s="4">
        <v>1</v>
      </c>
      <c r="E213" s="4">
        <v>206</v>
      </c>
      <c r="F213" s="4">
        <f>ROUND(Source!T192,O213)</f>
        <v>0</v>
      </c>
      <c r="G213" s="4" t="s">
        <v>103</v>
      </c>
      <c r="H213" s="4" t="s">
        <v>104</v>
      </c>
      <c r="I213" s="4"/>
      <c r="J213" s="4"/>
      <c r="K213" s="4">
        <v>206</v>
      </c>
      <c r="L213" s="4">
        <v>20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06" x14ac:dyDescent="0.2">
      <c r="A214" s="4">
        <v>50</v>
      </c>
      <c r="B214" s="4">
        <v>0</v>
      </c>
      <c r="C214" s="4">
        <v>0</v>
      </c>
      <c r="D214" s="4">
        <v>1</v>
      </c>
      <c r="E214" s="4">
        <v>207</v>
      </c>
      <c r="F214" s="4">
        <f>ROUND(Source!U192,O214)</f>
        <v>23.738</v>
      </c>
      <c r="G214" s="4" t="s">
        <v>105</v>
      </c>
      <c r="H214" s="4" t="s">
        <v>106</v>
      </c>
      <c r="I214" s="4"/>
      <c r="J214" s="4"/>
      <c r="K214" s="4">
        <v>207</v>
      </c>
      <c r="L214" s="4">
        <v>21</v>
      </c>
      <c r="M214" s="4">
        <v>3</v>
      </c>
      <c r="N214" s="4" t="s">
        <v>3</v>
      </c>
      <c r="O214" s="4">
        <v>7</v>
      </c>
      <c r="P214" s="4"/>
      <c r="Q214" s="4"/>
      <c r="R214" s="4"/>
      <c r="S214" s="4"/>
      <c r="T214" s="4"/>
      <c r="U214" s="4"/>
      <c r="V214" s="4"/>
      <c r="W214" s="4">
        <v>23.738</v>
      </c>
      <c r="X214" s="4">
        <v>1</v>
      </c>
      <c r="Y214" s="4">
        <v>23.738</v>
      </c>
      <c r="Z214" s="4"/>
      <c r="AA214" s="4"/>
      <c r="AB214" s="4"/>
    </row>
    <row r="215" spans="1:206" x14ac:dyDescent="0.2">
      <c r="A215" s="4">
        <v>50</v>
      </c>
      <c r="B215" s="4">
        <v>0</v>
      </c>
      <c r="C215" s="4">
        <v>0</v>
      </c>
      <c r="D215" s="4">
        <v>1</v>
      </c>
      <c r="E215" s="4">
        <v>208</v>
      </c>
      <c r="F215" s="4">
        <f>ROUND(Source!V192,O215)</f>
        <v>0</v>
      </c>
      <c r="G215" s="4" t="s">
        <v>107</v>
      </c>
      <c r="H215" s="4" t="s">
        <v>108</v>
      </c>
      <c r="I215" s="4"/>
      <c r="J215" s="4"/>
      <c r="K215" s="4">
        <v>208</v>
      </c>
      <c r="L215" s="4">
        <v>22</v>
      </c>
      <c r="M215" s="4">
        <v>3</v>
      </c>
      <c r="N215" s="4" t="s">
        <v>3</v>
      </c>
      <c r="O215" s="4">
        <v>7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06" x14ac:dyDescent="0.2">
      <c r="A216" s="4">
        <v>50</v>
      </c>
      <c r="B216" s="4">
        <v>0</v>
      </c>
      <c r="C216" s="4">
        <v>0</v>
      </c>
      <c r="D216" s="4">
        <v>1</v>
      </c>
      <c r="E216" s="4">
        <v>209</v>
      </c>
      <c r="F216" s="4">
        <f>ROUND(Source!W192,O216)</f>
        <v>0</v>
      </c>
      <c r="G216" s="4" t="s">
        <v>109</v>
      </c>
      <c r="H216" s="4" t="s">
        <v>110</v>
      </c>
      <c r="I216" s="4"/>
      <c r="J216" s="4"/>
      <c r="K216" s="4">
        <v>209</v>
      </c>
      <c r="L216" s="4">
        <v>23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06" x14ac:dyDescent="0.2">
      <c r="A217" s="4">
        <v>50</v>
      </c>
      <c r="B217" s="4">
        <v>0</v>
      </c>
      <c r="C217" s="4">
        <v>0</v>
      </c>
      <c r="D217" s="4">
        <v>1</v>
      </c>
      <c r="E217" s="4">
        <v>233</v>
      </c>
      <c r="F217" s="4">
        <f>ROUND(Source!BD192,O217)</f>
        <v>0</v>
      </c>
      <c r="G217" s="4" t="s">
        <v>111</v>
      </c>
      <c r="H217" s="4" t="s">
        <v>112</v>
      </c>
      <c r="I217" s="4"/>
      <c r="J217" s="4"/>
      <c r="K217" s="4">
        <v>233</v>
      </c>
      <c r="L217" s="4">
        <v>24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06" x14ac:dyDescent="0.2">
      <c r="A218" s="4">
        <v>50</v>
      </c>
      <c r="B218" s="4">
        <v>0</v>
      </c>
      <c r="C218" s="4">
        <v>0</v>
      </c>
      <c r="D218" s="4">
        <v>1</v>
      </c>
      <c r="E218" s="4">
        <v>210</v>
      </c>
      <c r="F218" s="4">
        <f>ROUND(Source!X192,O218)</f>
        <v>10831.24</v>
      </c>
      <c r="G218" s="4" t="s">
        <v>113</v>
      </c>
      <c r="H218" s="4" t="s">
        <v>114</v>
      </c>
      <c r="I218" s="4"/>
      <c r="J218" s="4"/>
      <c r="K218" s="4">
        <v>210</v>
      </c>
      <c r="L218" s="4">
        <v>25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10831.24</v>
      </c>
      <c r="X218" s="4">
        <v>1</v>
      </c>
      <c r="Y218" s="4">
        <v>10831.24</v>
      </c>
      <c r="Z218" s="4"/>
      <c r="AA218" s="4"/>
      <c r="AB218" s="4"/>
    </row>
    <row r="219" spans="1:206" x14ac:dyDescent="0.2">
      <c r="A219" s="4">
        <v>50</v>
      </c>
      <c r="B219" s="4">
        <v>0</v>
      </c>
      <c r="C219" s="4">
        <v>0</v>
      </c>
      <c r="D219" s="4">
        <v>1</v>
      </c>
      <c r="E219" s="4">
        <v>211</v>
      </c>
      <c r="F219" s="4">
        <f>ROUND(Source!Y192,O219)</f>
        <v>5269.24</v>
      </c>
      <c r="G219" s="4" t="s">
        <v>115</v>
      </c>
      <c r="H219" s="4" t="s">
        <v>116</v>
      </c>
      <c r="I219" s="4"/>
      <c r="J219" s="4"/>
      <c r="K219" s="4">
        <v>211</v>
      </c>
      <c r="L219" s="4">
        <v>26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5269.24</v>
      </c>
      <c r="X219" s="4">
        <v>1</v>
      </c>
      <c r="Y219" s="4">
        <v>5269.24</v>
      </c>
      <c r="Z219" s="4"/>
      <c r="AA219" s="4"/>
      <c r="AB219" s="4"/>
    </row>
    <row r="220" spans="1:206" x14ac:dyDescent="0.2">
      <c r="A220" s="4">
        <v>50</v>
      </c>
      <c r="B220" s="4">
        <v>0</v>
      </c>
      <c r="C220" s="4">
        <v>0</v>
      </c>
      <c r="D220" s="4">
        <v>1</v>
      </c>
      <c r="E220" s="4">
        <v>224</v>
      </c>
      <c r="F220" s="4">
        <f>ROUND(Source!AR192,O220)</f>
        <v>30737.279999999999</v>
      </c>
      <c r="G220" s="4" t="s">
        <v>117</v>
      </c>
      <c r="H220" s="4" t="s">
        <v>118</v>
      </c>
      <c r="I220" s="4"/>
      <c r="J220" s="4"/>
      <c r="K220" s="4">
        <v>224</v>
      </c>
      <c r="L220" s="4">
        <v>27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30737.279999999999</v>
      </c>
      <c r="X220" s="4">
        <v>1</v>
      </c>
      <c r="Y220" s="4">
        <v>30737.279999999999</v>
      </c>
      <c r="Z220" s="4"/>
      <c r="AA220" s="4"/>
      <c r="AB220" s="4"/>
    </row>
    <row r="222" spans="1:206" x14ac:dyDescent="0.2">
      <c r="A222" s="2">
        <v>51</v>
      </c>
      <c r="B222" s="2">
        <f>B20</f>
        <v>0</v>
      </c>
      <c r="C222" s="2">
        <f>A20</f>
        <v>3</v>
      </c>
      <c r="D222" s="2">
        <f>ROW(A20)</f>
        <v>20</v>
      </c>
      <c r="E222" s="2"/>
      <c r="F222" s="2" t="str">
        <f>IF(F20&lt;&gt;"",F20,"")</f>
        <v>Новая локальная смета</v>
      </c>
      <c r="G222" s="2" t="str">
        <f>IF(G20&lt;&gt;"",G20,"")</f>
        <v>Реконструкция 2КЛ-10кВ ПС-596 до РТП-12 по адресу: г. Москва, поселение Рязановское, мкр. "Родники". Инв. № 43315095</v>
      </c>
      <c r="H222" s="2">
        <v>0</v>
      </c>
      <c r="I222" s="2"/>
      <c r="J222" s="2"/>
      <c r="K222" s="2"/>
      <c r="L222" s="2"/>
      <c r="M222" s="2"/>
      <c r="N222" s="2"/>
      <c r="O222" s="2">
        <f t="shared" ref="O222:T222" si="106">ROUND(O35+O72+O113+O153+O192+AB222,2)</f>
        <v>7307779.3799999999</v>
      </c>
      <c r="P222" s="2">
        <f t="shared" si="106"/>
        <v>5713531.8099999996</v>
      </c>
      <c r="Q222" s="2">
        <f t="shared" si="106"/>
        <v>156985.06</v>
      </c>
      <c r="R222" s="2">
        <f t="shared" si="106"/>
        <v>90692.11</v>
      </c>
      <c r="S222" s="2">
        <f t="shared" si="106"/>
        <v>1346570.4</v>
      </c>
      <c r="T222" s="2">
        <f t="shared" si="106"/>
        <v>0</v>
      </c>
      <c r="U222" s="2">
        <f>U35+U72+U113+U153+U192+AH222</f>
        <v>3215.768</v>
      </c>
      <c r="V222" s="2">
        <f>V35+V72+V113+V153+V192+AI222</f>
        <v>169.30079999999998</v>
      </c>
      <c r="W222" s="2">
        <f>ROUND(W35+W72+W113+W153+W192+AJ222,2)</f>
        <v>0</v>
      </c>
      <c r="X222" s="2">
        <f>ROUND(X35+X72+X113+X153+X192+AK222,2)</f>
        <v>1351270.59</v>
      </c>
      <c r="Y222" s="2">
        <f>ROUND(Y35+Y72+Y113+Y153+Y192+AL222,2)</f>
        <v>708763.25</v>
      </c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>
        <f t="shared" ref="AO222:BD222" si="107">ROUND(AO35+AO72+AO113+AO153+AO192+BX222,2)</f>
        <v>0</v>
      </c>
      <c r="AP222" s="2">
        <f t="shared" si="107"/>
        <v>0</v>
      </c>
      <c r="AQ222" s="2">
        <f t="shared" si="107"/>
        <v>0</v>
      </c>
      <c r="AR222" s="2">
        <f t="shared" si="107"/>
        <v>9367813.2200000007</v>
      </c>
      <c r="AS222" s="2">
        <f t="shared" si="107"/>
        <v>2703224.14</v>
      </c>
      <c r="AT222" s="2">
        <f t="shared" si="107"/>
        <v>6633851.7999999998</v>
      </c>
      <c r="AU222" s="2">
        <f t="shared" si="107"/>
        <v>30737.279999999999</v>
      </c>
      <c r="AV222" s="2">
        <f t="shared" si="107"/>
        <v>5713531.8099999996</v>
      </c>
      <c r="AW222" s="2">
        <f t="shared" si="107"/>
        <v>5713531.8099999996</v>
      </c>
      <c r="AX222" s="2">
        <f t="shared" si="107"/>
        <v>0</v>
      </c>
      <c r="AY222" s="2">
        <f t="shared" si="107"/>
        <v>5713531.8099999996</v>
      </c>
      <c r="AZ222" s="2">
        <f t="shared" si="107"/>
        <v>0</v>
      </c>
      <c r="BA222" s="2">
        <f t="shared" si="107"/>
        <v>0</v>
      </c>
      <c r="BB222" s="2">
        <f t="shared" si="107"/>
        <v>0</v>
      </c>
      <c r="BC222" s="2">
        <f t="shared" si="107"/>
        <v>0</v>
      </c>
      <c r="BD222" s="2">
        <f t="shared" si="107"/>
        <v>0</v>
      </c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3"/>
      <c r="DH222" s="3"/>
      <c r="DI222" s="3"/>
      <c r="DJ222" s="3"/>
      <c r="DK222" s="3"/>
      <c r="DL222" s="3"/>
      <c r="DM222" s="3"/>
      <c r="DN222" s="3"/>
      <c r="DO222" s="3"/>
      <c r="DP222" s="3"/>
      <c r="DQ222" s="3"/>
      <c r="DR222" s="3"/>
      <c r="DS222" s="3"/>
      <c r="DT222" s="3"/>
      <c r="DU222" s="3"/>
      <c r="DV222" s="3"/>
      <c r="DW222" s="3"/>
      <c r="DX222" s="3"/>
      <c r="DY222" s="3"/>
      <c r="DZ222" s="3"/>
      <c r="EA222" s="3"/>
      <c r="EB222" s="3"/>
      <c r="EC222" s="3"/>
      <c r="ED222" s="3"/>
      <c r="EE222" s="3"/>
      <c r="EF222" s="3"/>
      <c r="EG222" s="3"/>
      <c r="EH222" s="3"/>
      <c r="EI222" s="3"/>
      <c r="EJ222" s="3"/>
      <c r="EK222" s="3"/>
      <c r="EL222" s="3"/>
      <c r="EM222" s="3"/>
      <c r="EN222" s="3"/>
      <c r="EO222" s="3"/>
      <c r="EP222" s="3"/>
      <c r="EQ222" s="3"/>
      <c r="ER222" s="3"/>
      <c r="ES222" s="3"/>
      <c r="ET222" s="3"/>
      <c r="EU222" s="3"/>
      <c r="EV222" s="3"/>
      <c r="EW222" s="3"/>
      <c r="EX222" s="3"/>
      <c r="EY222" s="3"/>
      <c r="EZ222" s="3"/>
      <c r="FA222" s="3"/>
      <c r="FB222" s="3"/>
      <c r="FC222" s="3"/>
      <c r="FD222" s="3"/>
      <c r="FE222" s="3"/>
      <c r="FF222" s="3"/>
      <c r="FG222" s="3"/>
      <c r="FH222" s="3"/>
      <c r="FI222" s="3"/>
      <c r="FJ222" s="3"/>
      <c r="FK222" s="3"/>
      <c r="FL222" s="3"/>
      <c r="FM222" s="3"/>
      <c r="FN222" s="3"/>
      <c r="FO222" s="3"/>
      <c r="FP222" s="3"/>
      <c r="FQ222" s="3"/>
      <c r="FR222" s="3"/>
      <c r="FS222" s="3"/>
      <c r="FT222" s="3"/>
      <c r="FU222" s="3"/>
      <c r="FV222" s="3"/>
      <c r="FW222" s="3"/>
      <c r="FX222" s="3"/>
      <c r="FY222" s="3"/>
      <c r="FZ222" s="3"/>
      <c r="GA222" s="3"/>
      <c r="GB222" s="3"/>
      <c r="GC222" s="3"/>
      <c r="GD222" s="3"/>
      <c r="GE222" s="3"/>
      <c r="GF222" s="3"/>
      <c r="GG222" s="3"/>
      <c r="GH222" s="3"/>
      <c r="GI222" s="3"/>
      <c r="GJ222" s="3"/>
      <c r="GK222" s="3"/>
      <c r="GL222" s="3"/>
      <c r="GM222" s="3"/>
      <c r="GN222" s="3"/>
      <c r="GO222" s="3"/>
      <c r="GP222" s="3"/>
      <c r="GQ222" s="3"/>
      <c r="GR222" s="3"/>
      <c r="GS222" s="3"/>
      <c r="GT222" s="3"/>
      <c r="GU222" s="3"/>
      <c r="GV222" s="3"/>
      <c r="GW222" s="3"/>
      <c r="GX222" s="3">
        <v>0</v>
      </c>
    </row>
    <row r="224" spans="1:206" x14ac:dyDescent="0.2">
      <c r="A224" s="4">
        <v>50</v>
      </c>
      <c r="B224" s="4">
        <v>0</v>
      </c>
      <c r="C224" s="4">
        <v>0</v>
      </c>
      <c r="D224" s="4">
        <v>1</v>
      </c>
      <c r="E224" s="4">
        <v>201</v>
      </c>
      <c r="F224" s="4">
        <f>ROUND(Source!O222,O224)</f>
        <v>7307779.3799999999</v>
      </c>
      <c r="G224" s="4" t="s">
        <v>65</v>
      </c>
      <c r="H224" s="4" t="s">
        <v>66</v>
      </c>
      <c r="I224" s="4"/>
      <c r="J224" s="4"/>
      <c r="K224" s="4">
        <v>201</v>
      </c>
      <c r="L224" s="4">
        <v>1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7307779.3799999999</v>
      </c>
      <c r="X224" s="4">
        <v>1</v>
      </c>
      <c r="Y224" s="4">
        <v>7307779.3799999999</v>
      </c>
      <c r="Z224" s="4"/>
      <c r="AA224" s="4"/>
      <c r="AB224" s="4"/>
    </row>
    <row r="225" spans="1:28" x14ac:dyDescent="0.2">
      <c r="A225" s="4">
        <v>50</v>
      </c>
      <c r="B225" s="4">
        <v>0</v>
      </c>
      <c r="C225" s="4">
        <v>0</v>
      </c>
      <c r="D225" s="4">
        <v>1</v>
      </c>
      <c r="E225" s="4">
        <v>202</v>
      </c>
      <c r="F225" s="4">
        <f>ROUND(Source!P222,O225)</f>
        <v>5713531.8099999996</v>
      </c>
      <c r="G225" s="4" t="s">
        <v>67</v>
      </c>
      <c r="H225" s="4" t="s">
        <v>68</v>
      </c>
      <c r="I225" s="4"/>
      <c r="J225" s="4"/>
      <c r="K225" s="4">
        <v>202</v>
      </c>
      <c r="L225" s="4">
        <v>2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5713531.8099999996</v>
      </c>
      <c r="X225" s="4">
        <v>1</v>
      </c>
      <c r="Y225" s="4">
        <v>5713531.8099999996</v>
      </c>
      <c r="Z225" s="4"/>
      <c r="AA225" s="4"/>
      <c r="AB225" s="4"/>
    </row>
    <row r="226" spans="1:28" x14ac:dyDescent="0.2">
      <c r="A226" s="4">
        <v>50</v>
      </c>
      <c r="B226" s="4">
        <v>0</v>
      </c>
      <c r="C226" s="4">
        <v>0</v>
      </c>
      <c r="D226" s="4">
        <v>1</v>
      </c>
      <c r="E226" s="4">
        <v>222</v>
      </c>
      <c r="F226" s="4">
        <f>ROUND(Source!AO222,O226)</f>
        <v>0</v>
      </c>
      <c r="G226" s="4" t="s">
        <v>69</v>
      </c>
      <c r="H226" s="4" t="s">
        <v>70</v>
      </c>
      <c r="I226" s="4"/>
      <c r="J226" s="4"/>
      <c r="K226" s="4">
        <v>222</v>
      </c>
      <c r="L226" s="4">
        <v>3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8" x14ac:dyDescent="0.2">
      <c r="A227" s="4">
        <v>50</v>
      </c>
      <c r="B227" s="4">
        <v>0</v>
      </c>
      <c r="C227" s="4">
        <v>0</v>
      </c>
      <c r="D227" s="4">
        <v>1</v>
      </c>
      <c r="E227" s="4">
        <v>225</v>
      </c>
      <c r="F227" s="4">
        <f>ROUND(Source!AV222,O227)</f>
        <v>5713531.8099999996</v>
      </c>
      <c r="G227" s="4" t="s">
        <v>71</v>
      </c>
      <c r="H227" s="4" t="s">
        <v>72</v>
      </c>
      <c r="I227" s="4"/>
      <c r="J227" s="4"/>
      <c r="K227" s="4">
        <v>225</v>
      </c>
      <c r="L227" s="4">
        <v>4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5713531.8099999996</v>
      </c>
      <c r="X227" s="4">
        <v>1</v>
      </c>
      <c r="Y227" s="4">
        <v>5713531.8099999996</v>
      </c>
      <c r="Z227" s="4"/>
      <c r="AA227" s="4"/>
      <c r="AB227" s="4"/>
    </row>
    <row r="228" spans="1:28" x14ac:dyDescent="0.2">
      <c r="A228" s="4">
        <v>50</v>
      </c>
      <c r="B228" s="4">
        <v>0</v>
      </c>
      <c r="C228" s="4">
        <v>0</v>
      </c>
      <c r="D228" s="4">
        <v>1</v>
      </c>
      <c r="E228" s="4">
        <v>226</v>
      </c>
      <c r="F228" s="4">
        <f>ROUND(Source!AW222,O228)</f>
        <v>5713531.8099999996</v>
      </c>
      <c r="G228" s="4" t="s">
        <v>73</v>
      </c>
      <c r="H228" s="4" t="s">
        <v>74</v>
      </c>
      <c r="I228" s="4"/>
      <c r="J228" s="4"/>
      <c r="K228" s="4">
        <v>226</v>
      </c>
      <c r="L228" s="4">
        <v>5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5713531.8099999996</v>
      </c>
      <c r="X228" s="4">
        <v>1</v>
      </c>
      <c r="Y228" s="4">
        <v>5713531.8099999996</v>
      </c>
      <c r="Z228" s="4"/>
      <c r="AA228" s="4"/>
      <c r="AB228" s="4"/>
    </row>
    <row r="229" spans="1:28" x14ac:dyDescent="0.2">
      <c r="A229" s="4">
        <v>50</v>
      </c>
      <c r="B229" s="4">
        <v>0</v>
      </c>
      <c r="C229" s="4">
        <v>0</v>
      </c>
      <c r="D229" s="4">
        <v>1</v>
      </c>
      <c r="E229" s="4">
        <v>227</v>
      </c>
      <c r="F229" s="4">
        <f>ROUND(Source!AX222,O229)</f>
        <v>0</v>
      </c>
      <c r="G229" s="4" t="s">
        <v>75</v>
      </c>
      <c r="H229" s="4" t="s">
        <v>76</v>
      </c>
      <c r="I229" s="4"/>
      <c r="J229" s="4"/>
      <c r="K229" s="4">
        <v>227</v>
      </c>
      <c r="L229" s="4">
        <v>6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8" x14ac:dyDescent="0.2">
      <c r="A230" s="4">
        <v>50</v>
      </c>
      <c r="B230" s="4">
        <v>0</v>
      </c>
      <c r="C230" s="4">
        <v>0</v>
      </c>
      <c r="D230" s="4">
        <v>1</v>
      </c>
      <c r="E230" s="4">
        <v>228</v>
      </c>
      <c r="F230" s="4">
        <f>ROUND(Source!AY222,O230)</f>
        <v>5713531.8099999996</v>
      </c>
      <c r="G230" s="4" t="s">
        <v>77</v>
      </c>
      <c r="H230" s="4" t="s">
        <v>78</v>
      </c>
      <c r="I230" s="4"/>
      <c r="J230" s="4"/>
      <c r="K230" s="4">
        <v>228</v>
      </c>
      <c r="L230" s="4">
        <v>7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5713531.8099999996</v>
      </c>
      <c r="X230" s="4">
        <v>1</v>
      </c>
      <c r="Y230" s="4">
        <v>5713531.8099999996</v>
      </c>
      <c r="Z230" s="4"/>
      <c r="AA230" s="4"/>
      <c r="AB230" s="4"/>
    </row>
    <row r="231" spans="1:28" x14ac:dyDescent="0.2">
      <c r="A231" s="4">
        <v>50</v>
      </c>
      <c r="B231" s="4">
        <v>0</v>
      </c>
      <c r="C231" s="4">
        <v>0</v>
      </c>
      <c r="D231" s="4">
        <v>1</v>
      </c>
      <c r="E231" s="4">
        <v>216</v>
      </c>
      <c r="F231" s="4">
        <f>ROUND(Source!AP222,O231)</f>
        <v>0</v>
      </c>
      <c r="G231" s="4" t="s">
        <v>79</v>
      </c>
      <c r="H231" s="4" t="s">
        <v>80</v>
      </c>
      <c r="I231" s="4"/>
      <c r="J231" s="4"/>
      <c r="K231" s="4">
        <v>216</v>
      </c>
      <c r="L231" s="4">
        <v>8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8" x14ac:dyDescent="0.2">
      <c r="A232" s="4">
        <v>50</v>
      </c>
      <c r="B232" s="4">
        <v>0</v>
      </c>
      <c r="C232" s="4">
        <v>0</v>
      </c>
      <c r="D232" s="4">
        <v>1</v>
      </c>
      <c r="E232" s="4">
        <v>223</v>
      </c>
      <c r="F232" s="4">
        <f>ROUND(Source!AQ222,O232)</f>
        <v>0</v>
      </c>
      <c r="G232" s="4" t="s">
        <v>81</v>
      </c>
      <c r="H232" s="4" t="s">
        <v>82</v>
      </c>
      <c r="I232" s="4"/>
      <c r="J232" s="4"/>
      <c r="K232" s="4">
        <v>223</v>
      </c>
      <c r="L232" s="4">
        <v>9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8" x14ac:dyDescent="0.2">
      <c r="A233" s="4">
        <v>50</v>
      </c>
      <c r="B233" s="4">
        <v>0</v>
      </c>
      <c r="C233" s="4">
        <v>0</v>
      </c>
      <c r="D233" s="4">
        <v>1</v>
      </c>
      <c r="E233" s="4">
        <v>229</v>
      </c>
      <c r="F233" s="4">
        <f>ROUND(Source!AZ222,O233)</f>
        <v>0</v>
      </c>
      <c r="G233" s="4" t="s">
        <v>83</v>
      </c>
      <c r="H233" s="4" t="s">
        <v>84</v>
      </c>
      <c r="I233" s="4"/>
      <c r="J233" s="4"/>
      <c r="K233" s="4">
        <v>229</v>
      </c>
      <c r="L233" s="4">
        <v>10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8" x14ac:dyDescent="0.2">
      <c r="A234" s="4">
        <v>50</v>
      </c>
      <c r="B234" s="4">
        <v>0</v>
      </c>
      <c r="C234" s="4">
        <v>0</v>
      </c>
      <c r="D234" s="4">
        <v>1</v>
      </c>
      <c r="E234" s="4">
        <v>203</v>
      </c>
      <c r="F234" s="4">
        <f>ROUND(Source!Q222,O234)</f>
        <v>156985.06</v>
      </c>
      <c r="G234" s="4" t="s">
        <v>85</v>
      </c>
      <c r="H234" s="4" t="s">
        <v>86</v>
      </c>
      <c r="I234" s="4"/>
      <c r="J234" s="4"/>
      <c r="K234" s="4">
        <v>203</v>
      </c>
      <c r="L234" s="4">
        <v>11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156985.06</v>
      </c>
      <c r="X234" s="4">
        <v>1</v>
      </c>
      <c r="Y234" s="4">
        <v>156985.06</v>
      </c>
      <c r="Z234" s="4"/>
      <c r="AA234" s="4"/>
      <c r="AB234" s="4"/>
    </row>
    <row r="235" spans="1:28" x14ac:dyDescent="0.2">
      <c r="A235" s="4">
        <v>50</v>
      </c>
      <c r="B235" s="4">
        <v>0</v>
      </c>
      <c r="C235" s="4">
        <v>0</v>
      </c>
      <c r="D235" s="4">
        <v>1</v>
      </c>
      <c r="E235" s="4">
        <v>231</v>
      </c>
      <c r="F235" s="4">
        <f>ROUND(Source!BB222,O235)</f>
        <v>0</v>
      </c>
      <c r="G235" s="4" t="s">
        <v>87</v>
      </c>
      <c r="H235" s="4" t="s">
        <v>88</v>
      </c>
      <c r="I235" s="4"/>
      <c r="J235" s="4"/>
      <c r="K235" s="4">
        <v>231</v>
      </c>
      <c r="L235" s="4">
        <v>12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8" x14ac:dyDescent="0.2">
      <c r="A236" s="4">
        <v>50</v>
      </c>
      <c r="B236" s="4">
        <v>0</v>
      </c>
      <c r="C236" s="4">
        <v>0</v>
      </c>
      <c r="D236" s="4">
        <v>1</v>
      </c>
      <c r="E236" s="4">
        <v>204</v>
      </c>
      <c r="F236" s="4">
        <f>ROUND(Source!R222,O236)</f>
        <v>90692.11</v>
      </c>
      <c r="G236" s="4" t="s">
        <v>89</v>
      </c>
      <c r="H236" s="4" t="s">
        <v>90</v>
      </c>
      <c r="I236" s="4"/>
      <c r="J236" s="4"/>
      <c r="K236" s="4">
        <v>204</v>
      </c>
      <c r="L236" s="4">
        <v>13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90692.109999999986</v>
      </c>
      <c r="X236" s="4">
        <v>1</v>
      </c>
      <c r="Y236" s="4">
        <v>90692.109999999986</v>
      </c>
      <c r="Z236" s="4"/>
      <c r="AA236" s="4"/>
      <c r="AB236" s="4"/>
    </row>
    <row r="237" spans="1:28" x14ac:dyDescent="0.2">
      <c r="A237" s="4">
        <v>50</v>
      </c>
      <c r="B237" s="4">
        <v>0</v>
      </c>
      <c r="C237" s="4">
        <v>0</v>
      </c>
      <c r="D237" s="4">
        <v>1</v>
      </c>
      <c r="E237" s="4">
        <v>205</v>
      </c>
      <c r="F237" s="4">
        <f>ROUND(Source!S222,O237)</f>
        <v>1346570.4</v>
      </c>
      <c r="G237" s="4" t="s">
        <v>91</v>
      </c>
      <c r="H237" s="4" t="s">
        <v>92</v>
      </c>
      <c r="I237" s="4"/>
      <c r="J237" s="4"/>
      <c r="K237" s="4">
        <v>205</v>
      </c>
      <c r="L237" s="4">
        <v>14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1346570.4000000001</v>
      </c>
      <c r="X237" s="4">
        <v>1</v>
      </c>
      <c r="Y237" s="4">
        <v>1346570.4000000001</v>
      </c>
      <c r="Z237" s="4"/>
      <c r="AA237" s="4"/>
      <c r="AB237" s="4"/>
    </row>
    <row r="238" spans="1:28" x14ac:dyDescent="0.2">
      <c r="A238" s="4">
        <v>50</v>
      </c>
      <c r="B238" s="4">
        <v>0</v>
      </c>
      <c r="C238" s="4">
        <v>0</v>
      </c>
      <c r="D238" s="4">
        <v>1</v>
      </c>
      <c r="E238" s="4">
        <v>232</v>
      </c>
      <c r="F238" s="4">
        <f>ROUND(Source!BC222,O238)</f>
        <v>0</v>
      </c>
      <c r="G238" s="4" t="s">
        <v>93</v>
      </c>
      <c r="H238" s="4" t="s">
        <v>94</v>
      </c>
      <c r="I238" s="4"/>
      <c r="J238" s="4"/>
      <c r="K238" s="4">
        <v>232</v>
      </c>
      <c r="L238" s="4">
        <v>15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8" x14ac:dyDescent="0.2">
      <c r="A239" s="4">
        <v>50</v>
      </c>
      <c r="B239" s="4">
        <v>0</v>
      </c>
      <c r="C239" s="4">
        <v>0</v>
      </c>
      <c r="D239" s="4">
        <v>1</v>
      </c>
      <c r="E239" s="4">
        <v>214</v>
      </c>
      <c r="F239" s="4">
        <f>ROUND(Source!AS222,O239)</f>
        <v>2703224.14</v>
      </c>
      <c r="G239" s="4" t="s">
        <v>95</v>
      </c>
      <c r="H239" s="4" t="s">
        <v>96</v>
      </c>
      <c r="I239" s="4"/>
      <c r="J239" s="4"/>
      <c r="K239" s="4">
        <v>214</v>
      </c>
      <c r="L239" s="4">
        <v>16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2703224.14</v>
      </c>
      <c r="X239" s="4">
        <v>1</v>
      </c>
      <c r="Y239" s="4">
        <v>2703224.14</v>
      </c>
      <c r="Z239" s="4"/>
      <c r="AA239" s="4"/>
      <c r="AB239" s="4"/>
    </row>
    <row r="240" spans="1:28" x14ac:dyDescent="0.2">
      <c r="A240" s="4">
        <v>50</v>
      </c>
      <c r="B240" s="4">
        <v>0</v>
      </c>
      <c r="C240" s="4">
        <v>0</v>
      </c>
      <c r="D240" s="4">
        <v>1</v>
      </c>
      <c r="E240" s="4">
        <v>215</v>
      </c>
      <c r="F240" s="4">
        <f>ROUND(Source!AT222,O240)</f>
        <v>6633851.7999999998</v>
      </c>
      <c r="G240" s="4" t="s">
        <v>97</v>
      </c>
      <c r="H240" s="4" t="s">
        <v>98</v>
      </c>
      <c r="I240" s="4"/>
      <c r="J240" s="4"/>
      <c r="K240" s="4">
        <v>215</v>
      </c>
      <c r="L240" s="4">
        <v>17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6633851.7999999998</v>
      </c>
      <c r="X240" s="4">
        <v>1</v>
      </c>
      <c r="Y240" s="4">
        <v>6633851.7999999998</v>
      </c>
      <c r="Z240" s="4"/>
      <c r="AA240" s="4"/>
      <c r="AB240" s="4"/>
    </row>
    <row r="241" spans="1:95" x14ac:dyDescent="0.2">
      <c r="A241" s="4">
        <v>50</v>
      </c>
      <c r="B241" s="4">
        <v>0</v>
      </c>
      <c r="C241" s="4">
        <v>0</v>
      </c>
      <c r="D241" s="4">
        <v>1</v>
      </c>
      <c r="E241" s="4">
        <v>217</v>
      </c>
      <c r="F241" s="4">
        <f>ROUND(Source!AU222,O241)</f>
        <v>30737.279999999999</v>
      </c>
      <c r="G241" s="4" t="s">
        <v>99</v>
      </c>
      <c r="H241" s="4" t="s">
        <v>100</v>
      </c>
      <c r="I241" s="4"/>
      <c r="J241" s="4"/>
      <c r="K241" s="4">
        <v>217</v>
      </c>
      <c r="L241" s="4">
        <v>18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30737.279999999999</v>
      </c>
      <c r="X241" s="4">
        <v>1</v>
      </c>
      <c r="Y241" s="4">
        <v>30737.279999999999</v>
      </c>
      <c r="Z241" s="4"/>
      <c r="AA241" s="4"/>
      <c r="AB241" s="4"/>
    </row>
    <row r="242" spans="1:95" x14ac:dyDescent="0.2">
      <c r="A242" s="4">
        <v>50</v>
      </c>
      <c r="B242" s="4">
        <v>0</v>
      </c>
      <c r="C242" s="4">
        <v>0</v>
      </c>
      <c r="D242" s="4">
        <v>1</v>
      </c>
      <c r="E242" s="4">
        <v>230</v>
      </c>
      <c r="F242" s="4">
        <f>ROUND(Source!BA222,O242)</f>
        <v>0</v>
      </c>
      <c r="G242" s="4" t="s">
        <v>101</v>
      </c>
      <c r="H242" s="4" t="s">
        <v>102</v>
      </c>
      <c r="I242" s="4"/>
      <c r="J242" s="4"/>
      <c r="K242" s="4">
        <v>230</v>
      </c>
      <c r="L242" s="4">
        <v>19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95" x14ac:dyDescent="0.2">
      <c r="A243" s="4">
        <v>50</v>
      </c>
      <c r="B243" s="4">
        <v>0</v>
      </c>
      <c r="C243" s="4">
        <v>0</v>
      </c>
      <c r="D243" s="4">
        <v>1</v>
      </c>
      <c r="E243" s="4">
        <v>206</v>
      </c>
      <c r="F243" s="4">
        <f>ROUND(Source!T222,O243)</f>
        <v>0</v>
      </c>
      <c r="G243" s="4" t="s">
        <v>103</v>
      </c>
      <c r="H243" s="4" t="s">
        <v>104</v>
      </c>
      <c r="I243" s="4"/>
      <c r="J243" s="4"/>
      <c r="K243" s="4">
        <v>206</v>
      </c>
      <c r="L243" s="4">
        <v>20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95" x14ac:dyDescent="0.2">
      <c r="A244" s="4">
        <v>50</v>
      </c>
      <c r="B244" s="4">
        <v>0</v>
      </c>
      <c r="C244" s="4">
        <v>0</v>
      </c>
      <c r="D244" s="4">
        <v>1</v>
      </c>
      <c r="E244" s="4">
        <v>207</v>
      </c>
      <c r="F244" s="4">
        <f>ROUND(Source!U222,O244)</f>
        <v>3215.768</v>
      </c>
      <c r="G244" s="4" t="s">
        <v>105</v>
      </c>
      <c r="H244" s="4" t="s">
        <v>106</v>
      </c>
      <c r="I244" s="4"/>
      <c r="J244" s="4"/>
      <c r="K244" s="4">
        <v>207</v>
      </c>
      <c r="L244" s="4">
        <v>21</v>
      </c>
      <c r="M244" s="4">
        <v>3</v>
      </c>
      <c r="N244" s="4" t="s">
        <v>3</v>
      </c>
      <c r="O244" s="4">
        <v>7</v>
      </c>
      <c r="P244" s="4"/>
      <c r="Q244" s="4"/>
      <c r="R244" s="4"/>
      <c r="S244" s="4"/>
      <c r="T244" s="4"/>
      <c r="U244" s="4"/>
      <c r="V244" s="4"/>
      <c r="W244" s="4">
        <v>3215.768</v>
      </c>
      <c r="X244" s="4">
        <v>1</v>
      </c>
      <c r="Y244" s="4">
        <v>3215.768</v>
      </c>
      <c r="Z244" s="4"/>
      <c r="AA244" s="4"/>
      <c r="AB244" s="4"/>
    </row>
    <row r="245" spans="1:95" x14ac:dyDescent="0.2">
      <c r="A245" s="4">
        <v>50</v>
      </c>
      <c r="B245" s="4">
        <v>0</v>
      </c>
      <c r="C245" s="4">
        <v>0</v>
      </c>
      <c r="D245" s="4">
        <v>1</v>
      </c>
      <c r="E245" s="4">
        <v>208</v>
      </c>
      <c r="F245" s="4">
        <f>ROUND(Source!V222,O245)</f>
        <v>169.30080000000001</v>
      </c>
      <c r="G245" s="4" t="s">
        <v>107</v>
      </c>
      <c r="H245" s="4" t="s">
        <v>108</v>
      </c>
      <c r="I245" s="4"/>
      <c r="J245" s="4"/>
      <c r="K245" s="4">
        <v>208</v>
      </c>
      <c r="L245" s="4">
        <v>22</v>
      </c>
      <c r="M245" s="4">
        <v>3</v>
      </c>
      <c r="N245" s="4" t="s">
        <v>3</v>
      </c>
      <c r="O245" s="4">
        <v>7</v>
      </c>
      <c r="P245" s="4"/>
      <c r="Q245" s="4"/>
      <c r="R245" s="4"/>
      <c r="S245" s="4"/>
      <c r="T245" s="4"/>
      <c r="U245" s="4"/>
      <c r="V245" s="4"/>
      <c r="W245" s="4">
        <v>169.30080000000001</v>
      </c>
      <c r="X245" s="4">
        <v>1</v>
      </c>
      <c r="Y245" s="4">
        <v>169.30080000000001</v>
      </c>
      <c r="Z245" s="4"/>
      <c r="AA245" s="4"/>
      <c r="AB245" s="4"/>
    </row>
    <row r="246" spans="1:95" x14ac:dyDescent="0.2">
      <c r="A246" s="4">
        <v>50</v>
      </c>
      <c r="B246" s="4">
        <v>0</v>
      </c>
      <c r="C246" s="4">
        <v>0</v>
      </c>
      <c r="D246" s="4">
        <v>1</v>
      </c>
      <c r="E246" s="4">
        <v>209</v>
      </c>
      <c r="F246" s="4">
        <f>ROUND(Source!W222,O246)</f>
        <v>0</v>
      </c>
      <c r="G246" s="4" t="s">
        <v>109</v>
      </c>
      <c r="H246" s="4" t="s">
        <v>110</v>
      </c>
      <c r="I246" s="4"/>
      <c r="J246" s="4"/>
      <c r="K246" s="4">
        <v>209</v>
      </c>
      <c r="L246" s="4">
        <v>23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95" x14ac:dyDescent="0.2">
      <c r="A247" s="4">
        <v>50</v>
      </c>
      <c r="B247" s="4">
        <v>0</v>
      </c>
      <c r="C247" s="4">
        <v>0</v>
      </c>
      <c r="D247" s="4">
        <v>1</v>
      </c>
      <c r="E247" s="4">
        <v>233</v>
      </c>
      <c r="F247" s="4">
        <f>ROUND(Source!BD222,O247)</f>
        <v>0</v>
      </c>
      <c r="G247" s="4" t="s">
        <v>111</v>
      </c>
      <c r="H247" s="4" t="s">
        <v>112</v>
      </c>
      <c r="I247" s="4"/>
      <c r="J247" s="4"/>
      <c r="K247" s="4">
        <v>233</v>
      </c>
      <c r="L247" s="4">
        <v>24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95" x14ac:dyDescent="0.2">
      <c r="A248" s="4">
        <v>50</v>
      </c>
      <c r="B248" s="4">
        <v>0</v>
      </c>
      <c r="C248" s="4">
        <v>0</v>
      </c>
      <c r="D248" s="4">
        <v>1</v>
      </c>
      <c r="E248" s="4">
        <v>210</v>
      </c>
      <c r="F248" s="4">
        <f>ROUND(Source!X222,O248)</f>
        <v>1351270.59</v>
      </c>
      <c r="G248" s="4" t="s">
        <v>113</v>
      </c>
      <c r="H248" s="4" t="s">
        <v>114</v>
      </c>
      <c r="I248" s="4"/>
      <c r="J248" s="4"/>
      <c r="K248" s="4">
        <v>210</v>
      </c>
      <c r="L248" s="4">
        <v>25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1351270.59</v>
      </c>
      <c r="X248" s="4">
        <v>1</v>
      </c>
      <c r="Y248" s="4">
        <v>1351270.59</v>
      </c>
      <c r="Z248" s="4"/>
      <c r="AA248" s="4"/>
      <c r="AB248" s="4"/>
    </row>
    <row r="249" spans="1:95" x14ac:dyDescent="0.2">
      <c r="A249" s="4">
        <v>50</v>
      </c>
      <c r="B249" s="4">
        <v>0</v>
      </c>
      <c r="C249" s="4">
        <v>0</v>
      </c>
      <c r="D249" s="4">
        <v>1</v>
      </c>
      <c r="E249" s="4">
        <v>211</v>
      </c>
      <c r="F249" s="4">
        <f>ROUND(Source!Y222,O249)</f>
        <v>708763.25</v>
      </c>
      <c r="G249" s="4" t="s">
        <v>115</v>
      </c>
      <c r="H249" s="4" t="s">
        <v>116</v>
      </c>
      <c r="I249" s="4"/>
      <c r="J249" s="4"/>
      <c r="K249" s="4">
        <v>211</v>
      </c>
      <c r="L249" s="4">
        <v>26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708763.25</v>
      </c>
      <c r="X249" s="4">
        <v>1</v>
      </c>
      <c r="Y249" s="4">
        <v>708763.25</v>
      </c>
      <c r="Z249" s="4"/>
      <c r="AA249" s="4"/>
      <c r="AB249" s="4"/>
    </row>
    <row r="250" spans="1:95" x14ac:dyDescent="0.2">
      <c r="A250" s="4">
        <v>50</v>
      </c>
      <c r="B250" s="4">
        <v>0</v>
      </c>
      <c r="C250" s="4">
        <v>0</v>
      </c>
      <c r="D250" s="4">
        <v>1</v>
      </c>
      <c r="E250" s="4">
        <v>224</v>
      </c>
      <c r="F250" s="4">
        <f>ROUND(Source!AR222,O250)</f>
        <v>9367813.2200000007</v>
      </c>
      <c r="G250" s="4" t="s">
        <v>117</v>
      </c>
      <c r="H250" s="4" t="s">
        <v>118</v>
      </c>
      <c r="I250" s="4"/>
      <c r="J250" s="4"/>
      <c r="K250" s="4">
        <v>224</v>
      </c>
      <c r="L250" s="4">
        <v>27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9367813.2200000007</v>
      </c>
      <c r="X250" s="4">
        <v>1</v>
      </c>
      <c r="Y250" s="4">
        <v>9367813.2200000007</v>
      </c>
      <c r="Z250" s="4"/>
      <c r="AA250" s="4"/>
      <c r="AB250" s="4"/>
    </row>
    <row r="251" spans="1:95" x14ac:dyDescent="0.2">
      <c r="A251" s="4">
        <v>50</v>
      </c>
      <c r="B251" s="4">
        <v>0</v>
      </c>
      <c r="C251" s="4">
        <v>0</v>
      </c>
      <c r="D251" s="4">
        <v>2</v>
      </c>
      <c r="E251" s="4">
        <v>0</v>
      </c>
      <c r="F251" s="4">
        <f>ROUND(F63+F100+F141+F181+F220,O251)</f>
        <v>9367813.2200000007</v>
      </c>
      <c r="G251" s="4" t="s">
        <v>210</v>
      </c>
      <c r="H251" s="4" t="s">
        <v>211</v>
      </c>
      <c r="I251" s="4"/>
      <c r="J251" s="4"/>
      <c r="K251" s="4">
        <v>212</v>
      </c>
      <c r="L251" s="4">
        <v>28</v>
      </c>
      <c r="M251" s="4">
        <v>0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9367813.2200000007</v>
      </c>
      <c r="X251" s="4">
        <v>1</v>
      </c>
      <c r="Y251" s="4">
        <v>9367813.2200000007</v>
      </c>
      <c r="Z251" s="4"/>
      <c r="AA251" s="4"/>
      <c r="AB251" s="4"/>
    </row>
    <row r="252" spans="1:95" x14ac:dyDescent="0.2">
      <c r="A252" s="4">
        <v>50</v>
      </c>
      <c r="B252" s="4">
        <v>0</v>
      </c>
      <c r="C252" s="4">
        <v>0</v>
      </c>
      <c r="D252" s="4">
        <v>2</v>
      </c>
      <c r="E252" s="4">
        <v>0</v>
      </c>
      <c r="F252" s="4">
        <f>ROUND(0.2*F251,O252)</f>
        <v>1873562.64</v>
      </c>
      <c r="G252" s="4" t="s">
        <v>212</v>
      </c>
      <c r="H252" s="4" t="s">
        <v>213</v>
      </c>
      <c r="I252" s="4"/>
      <c r="J252" s="4"/>
      <c r="K252" s="4">
        <v>212</v>
      </c>
      <c r="L252" s="4">
        <v>29</v>
      </c>
      <c r="M252" s="4">
        <v>0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1873562.64</v>
      </c>
      <c r="X252" s="4">
        <v>1</v>
      </c>
      <c r="Y252" s="4">
        <v>1873562.64</v>
      </c>
      <c r="Z252" s="4"/>
      <c r="AA252" s="4"/>
      <c r="AB252" s="4"/>
    </row>
    <row r="253" spans="1:95" x14ac:dyDescent="0.2">
      <c r="A253" s="4">
        <v>50</v>
      </c>
      <c r="B253" s="4">
        <v>0</v>
      </c>
      <c r="C253" s="4">
        <v>0</v>
      </c>
      <c r="D253" s="4">
        <v>2</v>
      </c>
      <c r="E253" s="4">
        <v>0</v>
      </c>
      <c r="F253" s="4">
        <f>ROUND(F252+F251,O253)</f>
        <v>11241375.859999999</v>
      </c>
      <c r="G253" s="4" t="s">
        <v>214</v>
      </c>
      <c r="H253" s="4" t="s">
        <v>215</v>
      </c>
      <c r="I253" s="4"/>
      <c r="J253" s="4"/>
      <c r="K253" s="4">
        <v>212</v>
      </c>
      <c r="L253" s="4">
        <v>30</v>
      </c>
      <c r="M253" s="4">
        <v>0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11241375.859999999</v>
      </c>
      <c r="X253" s="4">
        <v>1</v>
      </c>
      <c r="Y253" s="4">
        <v>11241375.859999999</v>
      </c>
      <c r="Z253" s="4"/>
      <c r="AA253" s="4"/>
      <c r="AB253" s="4"/>
    </row>
    <row r="255" spans="1:95" x14ac:dyDescent="0.2">
      <c r="A255" s="1">
        <v>3</v>
      </c>
      <c r="B255" s="1">
        <v>1</v>
      </c>
      <c r="C255" s="1"/>
      <c r="D255" s="1">
        <f>ROW(A460)</f>
        <v>460</v>
      </c>
      <c r="E255" s="1"/>
      <c r="F255" s="1" t="s">
        <v>16</v>
      </c>
      <c r="G255" s="1" t="s">
        <v>216</v>
      </c>
      <c r="H255" s="1" t="s">
        <v>3</v>
      </c>
      <c r="I255" s="1">
        <v>0</v>
      </c>
      <c r="J255" s="1" t="s">
        <v>3</v>
      </c>
      <c r="K255" s="1">
        <v>-1</v>
      </c>
      <c r="L255" s="1" t="s">
        <v>16</v>
      </c>
      <c r="M255" s="1" t="s">
        <v>3</v>
      </c>
      <c r="N255" s="1"/>
      <c r="O255" s="1"/>
      <c r="P255" s="1"/>
      <c r="Q255" s="1"/>
      <c r="R255" s="1"/>
      <c r="S255" s="1">
        <v>0</v>
      </c>
      <c r="T255" s="1"/>
      <c r="U255" s="1" t="s">
        <v>3</v>
      </c>
      <c r="V255" s="1">
        <v>0</v>
      </c>
      <c r="W255" s="1"/>
      <c r="X255" s="1"/>
      <c r="Y255" s="1"/>
      <c r="Z255" s="1"/>
      <c r="AA255" s="1"/>
      <c r="AB255" s="1" t="s">
        <v>3</v>
      </c>
      <c r="AC255" s="1" t="s">
        <v>3</v>
      </c>
      <c r="AD255" s="1" t="s">
        <v>3</v>
      </c>
      <c r="AE255" s="1" t="s">
        <v>3</v>
      </c>
      <c r="AF255" s="1" t="s">
        <v>3</v>
      </c>
      <c r="AG255" s="1" t="s">
        <v>3</v>
      </c>
      <c r="AH255" s="1"/>
      <c r="AI255" s="1"/>
      <c r="AJ255" s="1"/>
      <c r="AK255" s="1"/>
      <c r="AL255" s="1"/>
      <c r="AM255" s="1"/>
      <c r="AN255" s="1"/>
      <c r="AO255" s="1"/>
      <c r="AP255" s="1" t="s">
        <v>3</v>
      </c>
      <c r="AQ255" s="1" t="s">
        <v>3</v>
      </c>
      <c r="AR255" s="1" t="s">
        <v>3</v>
      </c>
      <c r="AS255" s="1"/>
      <c r="AT255" s="1"/>
      <c r="AU255" s="1"/>
      <c r="AV255" s="1"/>
      <c r="AW255" s="1"/>
      <c r="AX255" s="1"/>
      <c r="AY255" s="1"/>
      <c r="AZ255" s="1" t="s">
        <v>3</v>
      </c>
      <c r="BA255" s="1"/>
      <c r="BB255" s="1" t="s">
        <v>3</v>
      </c>
      <c r="BC255" s="1" t="s">
        <v>3</v>
      </c>
      <c r="BD255" s="1" t="s">
        <v>3</v>
      </c>
      <c r="BE255" s="1" t="s">
        <v>3</v>
      </c>
      <c r="BF255" s="1" t="s">
        <v>3</v>
      </c>
      <c r="BG255" s="1" t="s">
        <v>3</v>
      </c>
      <c r="BH255" s="1" t="s">
        <v>3</v>
      </c>
      <c r="BI255" s="1" t="s">
        <v>3</v>
      </c>
      <c r="BJ255" s="1" t="s">
        <v>3</v>
      </c>
      <c r="BK255" s="1" t="s">
        <v>3</v>
      </c>
      <c r="BL255" s="1" t="s">
        <v>3</v>
      </c>
      <c r="BM255" s="1" t="s">
        <v>3</v>
      </c>
      <c r="BN255" s="1" t="s">
        <v>3</v>
      </c>
      <c r="BO255" s="1" t="s">
        <v>3</v>
      </c>
      <c r="BP255" s="1" t="s">
        <v>3</v>
      </c>
      <c r="BQ255" s="1"/>
      <c r="BR255" s="1"/>
      <c r="BS255" s="1"/>
      <c r="BT255" s="1"/>
      <c r="BU255" s="1"/>
      <c r="BV255" s="1"/>
      <c r="BW255" s="1"/>
      <c r="BX255" s="1">
        <v>0</v>
      </c>
      <c r="BY255" s="1"/>
      <c r="BZ255" s="1"/>
      <c r="CA255" s="1"/>
      <c r="CB255" s="1"/>
      <c r="CC255" s="1"/>
      <c r="CD255" s="1"/>
      <c r="CE255" s="1"/>
      <c r="CF255" s="1">
        <v>0</v>
      </c>
      <c r="CG255" s="1">
        <v>0</v>
      </c>
      <c r="CH255" s="1"/>
      <c r="CI255" s="1" t="s">
        <v>3</v>
      </c>
      <c r="CJ255" s="1" t="s">
        <v>3</v>
      </c>
      <c r="CK255" t="s">
        <v>3</v>
      </c>
      <c r="CL255" t="s">
        <v>3</v>
      </c>
      <c r="CM255" t="s">
        <v>3</v>
      </c>
      <c r="CN255" t="s">
        <v>3</v>
      </c>
      <c r="CO255" t="s">
        <v>3</v>
      </c>
      <c r="CP255" t="s">
        <v>3</v>
      </c>
      <c r="CQ255" t="s">
        <v>3</v>
      </c>
    </row>
    <row r="257" spans="1:245" x14ac:dyDescent="0.2">
      <c r="A257" s="2">
        <v>52</v>
      </c>
      <c r="B257" s="2">
        <f t="shared" ref="B257:G257" si="108">B460</f>
        <v>1</v>
      </c>
      <c r="C257" s="2">
        <f t="shared" si="108"/>
        <v>3</v>
      </c>
      <c r="D257" s="2">
        <f t="shared" si="108"/>
        <v>255</v>
      </c>
      <c r="E257" s="2">
        <f t="shared" si="108"/>
        <v>0</v>
      </c>
      <c r="F257" s="2" t="str">
        <f t="shared" si="108"/>
        <v>Новая локальная смета</v>
      </c>
      <c r="G257" s="2" t="str">
        <f t="shared" si="108"/>
        <v>Реконструкция КВЛ-10кВ ф.17 от ПС-377 "Лесная" до ПКУ по адресу: г.Москва, поселение Денёновское, д.Яковлево (инв. № 43315096)</v>
      </c>
      <c r="H257" s="2"/>
      <c r="I257" s="2"/>
      <c r="J257" s="2"/>
      <c r="K257" s="2"/>
      <c r="L257" s="2"/>
      <c r="M257" s="2"/>
      <c r="N257" s="2"/>
      <c r="O257" s="2">
        <f t="shared" ref="O257:AT257" si="109">O460</f>
        <v>2375205.33</v>
      </c>
      <c r="P257" s="2">
        <f t="shared" si="109"/>
        <v>1981303.89</v>
      </c>
      <c r="Q257" s="2">
        <f t="shared" si="109"/>
        <v>23723.47</v>
      </c>
      <c r="R257" s="2">
        <f t="shared" si="109"/>
        <v>14987.63</v>
      </c>
      <c r="S257" s="2">
        <f t="shared" si="109"/>
        <v>355190.34</v>
      </c>
      <c r="T257" s="2">
        <f t="shared" si="109"/>
        <v>0</v>
      </c>
      <c r="U257" s="2">
        <f t="shared" si="109"/>
        <v>822.74900000000002</v>
      </c>
      <c r="V257" s="2">
        <f t="shared" si="109"/>
        <v>29.820299999999996</v>
      </c>
      <c r="W257" s="2">
        <f t="shared" si="109"/>
        <v>0</v>
      </c>
      <c r="X257" s="2">
        <f t="shared" si="109"/>
        <v>348989.59</v>
      </c>
      <c r="Y257" s="2">
        <f t="shared" si="109"/>
        <v>187399.96</v>
      </c>
      <c r="Z257" s="2">
        <f t="shared" si="109"/>
        <v>0</v>
      </c>
      <c r="AA257" s="2">
        <f t="shared" si="109"/>
        <v>0</v>
      </c>
      <c r="AB257" s="2">
        <f t="shared" si="109"/>
        <v>0</v>
      </c>
      <c r="AC257" s="2">
        <f t="shared" si="109"/>
        <v>0</v>
      </c>
      <c r="AD257" s="2">
        <f t="shared" si="109"/>
        <v>0</v>
      </c>
      <c r="AE257" s="2">
        <f t="shared" si="109"/>
        <v>0</v>
      </c>
      <c r="AF257" s="2">
        <f t="shared" si="109"/>
        <v>0</v>
      </c>
      <c r="AG257" s="2">
        <f t="shared" si="109"/>
        <v>0</v>
      </c>
      <c r="AH257" s="2">
        <f t="shared" si="109"/>
        <v>0</v>
      </c>
      <c r="AI257" s="2">
        <f t="shared" si="109"/>
        <v>0</v>
      </c>
      <c r="AJ257" s="2">
        <f t="shared" si="109"/>
        <v>0</v>
      </c>
      <c r="AK257" s="2">
        <f t="shared" si="109"/>
        <v>0</v>
      </c>
      <c r="AL257" s="2">
        <f t="shared" si="109"/>
        <v>0</v>
      </c>
      <c r="AM257" s="2">
        <f t="shared" si="109"/>
        <v>0</v>
      </c>
      <c r="AN257" s="2">
        <f t="shared" si="109"/>
        <v>0</v>
      </c>
      <c r="AO257" s="2">
        <f t="shared" si="109"/>
        <v>0</v>
      </c>
      <c r="AP257" s="2">
        <f t="shared" si="109"/>
        <v>0</v>
      </c>
      <c r="AQ257" s="2">
        <f t="shared" si="109"/>
        <v>0</v>
      </c>
      <c r="AR257" s="2">
        <f t="shared" si="109"/>
        <v>2911594.88</v>
      </c>
      <c r="AS257" s="2">
        <f t="shared" si="109"/>
        <v>651332.04</v>
      </c>
      <c r="AT257" s="2">
        <f t="shared" si="109"/>
        <v>2227800.25</v>
      </c>
      <c r="AU257" s="2">
        <f t="shared" ref="AU257:BZ257" si="110">AU460</f>
        <v>32462.59</v>
      </c>
      <c r="AV257" s="2">
        <f t="shared" si="110"/>
        <v>1981303.89</v>
      </c>
      <c r="AW257" s="2">
        <f t="shared" si="110"/>
        <v>1981303.89</v>
      </c>
      <c r="AX257" s="2">
        <f t="shared" si="110"/>
        <v>0</v>
      </c>
      <c r="AY257" s="2">
        <f t="shared" si="110"/>
        <v>1981303.89</v>
      </c>
      <c r="AZ257" s="2">
        <f t="shared" si="110"/>
        <v>0</v>
      </c>
      <c r="BA257" s="2">
        <f t="shared" si="110"/>
        <v>0</v>
      </c>
      <c r="BB257" s="2">
        <f t="shared" si="110"/>
        <v>0</v>
      </c>
      <c r="BC257" s="2">
        <f t="shared" si="110"/>
        <v>0</v>
      </c>
      <c r="BD257" s="2">
        <f t="shared" si="110"/>
        <v>0</v>
      </c>
      <c r="BE257" s="2">
        <f t="shared" si="110"/>
        <v>0</v>
      </c>
      <c r="BF257" s="2">
        <f t="shared" si="110"/>
        <v>0</v>
      </c>
      <c r="BG257" s="2">
        <f t="shared" si="110"/>
        <v>0</v>
      </c>
      <c r="BH257" s="2">
        <f t="shared" si="110"/>
        <v>0</v>
      </c>
      <c r="BI257" s="2">
        <f t="shared" si="110"/>
        <v>0</v>
      </c>
      <c r="BJ257" s="2">
        <f t="shared" si="110"/>
        <v>0</v>
      </c>
      <c r="BK257" s="2">
        <f t="shared" si="110"/>
        <v>0</v>
      </c>
      <c r="BL257" s="2">
        <f t="shared" si="110"/>
        <v>0</v>
      </c>
      <c r="BM257" s="2">
        <f t="shared" si="110"/>
        <v>0</v>
      </c>
      <c r="BN257" s="2">
        <f t="shared" si="110"/>
        <v>0</v>
      </c>
      <c r="BO257" s="2">
        <f t="shared" si="110"/>
        <v>0</v>
      </c>
      <c r="BP257" s="2">
        <f t="shared" si="110"/>
        <v>0</v>
      </c>
      <c r="BQ257" s="2">
        <f t="shared" si="110"/>
        <v>0</v>
      </c>
      <c r="BR257" s="2">
        <f t="shared" si="110"/>
        <v>0</v>
      </c>
      <c r="BS257" s="2">
        <f t="shared" si="110"/>
        <v>0</v>
      </c>
      <c r="BT257" s="2">
        <f t="shared" si="110"/>
        <v>0</v>
      </c>
      <c r="BU257" s="2">
        <f t="shared" si="110"/>
        <v>0</v>
      </c>
      <c r="BV257" s="2">
        <f t="shared" si="110"/>
        <v>0</v>
      </c>
      <c r="BW257" s="2">
        <f t="shared" si="110"/>
        <v>0</v>
      </c>
      <c r="BX257" s="2">
        <f t="shared" si="110"/>
        <v>0</v>
      </c>
      <c r="BY257" s="2">
        <f t="shared" si="110"/>
        <v>0</v>
      </c>
      <c r="BZ257" s="2">
        <f t="shared" si="110"/>
        <v>0</v>
      </c>
      <c r="CA257" s="2">
        <f t="shared" ref="CA257:DF257" si="111">CA460</f>
        <v>0</v>
      </c>
      <c r="CB257" s="2">
        <f t="shared" si="111"/>
        <v>0</v>
      </c>
      <c r="CC257" s="2">
        <f t="shared" si="111"/>
        <v>0</v>
      </c>
      <c r="CD257" s="2">
        <f t="shared" si="111"/>
        <v>0</v>
      </c>
      <c r="CE257" s="2">
        <f t="shared" si="111"/>
        <v>0</v>
      </c>
      <c r="CF257" s="2">
        <f t="shared" si="111"/>
        <v>0</v>
      </c>
      <c r="CG257" s="2">
        <f t="shared" si="111"/>
        <v>0</v>
      </c>
      <c r="CH257" s="2">
        <f t="shared" si="111"/>
        <v>0</v>
      </c>
      <c r="CI257" s="2">
        <f t="shared" si="111"/>
        <v>0</v>
      </c>
      <c r="CJ257" s="2">
        <f t="shared" si="111"/>
        <v>0</v>
      </c>
      <c r="CK257" s="2">
        <f t="shared" si="111"/>
        <v>0</v>
      </c>
      <c r="CL257" s="2">
        <f t="shared" si="111"/>
        <v>0</v>
      </c>
      <c r="CM257" s="2">
        <f t="shared" si="111"/>
        <v>0</v>
      </c>
      <c r="CN257" s="2">
        <f t="shared" si="111"/>
        <v>0</v>
      </c>
      <c r="CO257" s="2">
        <f t="shared" si="111"/>
        <v>0</v>
      </c>
      <c r="CP257" s="2">
        <f t="shared" si="111"/>
        <v>0</v>
      </c>
      <c r="CQ257" s="2">
        <f t="shared" si="111"/>
        <v>0</v>
      </c>
      <c r="CR257" s="2">
        <f t="shared" si="111"/>
        <v>0</v>
      </c>
      <c r="CS257" s="2">
        <f t="shared" si="111"/>
        <v>0</v>
      </c>
      <c r="CT257" s="2">
        <f t="shared" si="111"/>
        <v>0</v>
      </c>
      <c r="CU257" s="2">
        <f t="shared" si="111"/>
        <v>0</v>
      </c>
      <c r="CV257" s="2">
        <f t="shared" si="111"/>
        <v>0</v>
      </c>
      <c r="CW257" s="2">
        <f t="shared" si="111"/>
        <v>0</v>
      </c>
      <c r="CX257" s="2">
        <f t="shared" si="111"/>
        <v>0</v>
      </c>
      <c r="CY257" s="2">
        <f t="shared" si="111"/>
        <v>0</v>
      </c>
      <c r="CZ257" s="2">
        <f t="shared" si="111"/>
        <v>0</v>
      </c>
      <c r="DA257" s="2">
        <f t="shared" si="111"/>
        <v>0</v>
      </c>
      <c r="DB257" s="2">
        <f t="shared" si="111"/>
        <v>0</v>
      </c>
      <c r="DC257" s="2">
        <f t="shared" si="111"/>
        <v>0</v>
      </c>
      <c r="DD257" s="2">
        <f t="shared" si="111"/>
        <v>0</v>
      </c>
      <c r="DE257" s="2">
        <f t="shared" si="111"/>
        <v>0</v>
      </c>
      <c r="DF257" s="2">
        <f t="shared" si="111"/>
        <v>0</v>
      </c>
      <c r="DG257" s="3">
        <f t="shared" ref="DG257:EL257" si="112">DG460</f>
        <v>0</v>
      </c>
      <c r="DH257" s="3">
        <f t="shared" si="112"/>
        <v>0</v>
      </c>
      <c r="DI257" s="3">
        <f t="shared" si="112"/>
        <v>0</v>
      </c>
      <c r="DJ257" s="3">
        <f t="shared" si="112"/>
        <v>0</v>
      </c>
      <c r="DK257" s="3">
        <f t="shared" si="112"/>
        <v>0</v>
      </c>
      <c r="DL257" s="3">
        <f t="shared" si="112"/>
        <v>0</v>
      </c>
      <c r="DM257" s="3">
        <f t="shared" si="112"/>
        <v>0</v>
      </c>
      <c r="DN257" s="3">
        <f t="shared" si="112"/>
        <v>0</v>
      </c>
      <c r="DO257" s="3">
        <f t="shared" si="112"/>
        <v>0</v>
      </c>
      <c r="DP257" s="3">
        <f t="shared" si="112"/>
        <v>0</v>
      </c>
      <c r="DQ257" s="3">
        <f t="shared" si="112"/>
        <v>0</v>
      </c>
      <c r="DR257" s="3">
        <f t="shared" si="112"/>
        <v>0</v>
      </c>
      <c r="DS257" s="3">
        <f t="shared" si="112"/>
        <v>0</v>
      </c>
      <c r="DT257" s="3">
        <f t="shared" si="112"/>
        <v>0</v>
      </c>
      <c r="DU257" s="3">
        <f t="shared" si="112"/>
        <v>0</v>
      </c>
      <c r="DV257" s="3">
        <f t="shared" si="112"/>
        <v>0</v>
      </c>
      <c r="DW257" s="3">
        <f t="shared" si="112"/>
        <v>0</v>
      </c>
      <c r="DX257" s="3">
        <f t="shared" si="112"/>
        <v>0</v>
      </c>
      <c r="DY257" s="3">
        <f t="shared" si="112"/>
        <v>0</v>
      </c>
      <c r="DZ257" s="3">
        <f t="shared" si="112"/>
        <v>0</v>
      </c>
      <c r="EA257" s="3">
        <f t="shared" si="112"/>
        <v>0</v>
      </c>
      <c r="EB257" s="3">
        <f t="shared" si="112"/>
        <v>0</v>
      </c>
      <c r="EC257" s="3">
        <f t="shared" si="112"/>
        <v>0</v>
      </c>
      <c r="ED257" s="3">
        <f t="shared" si="112"/>
        <v>0</v>
      </c>
      <c r="EE257" s="3">
        <f t="shared" si="112"/>
        <v>0</v>
      </c>
      <c r="EF257" s="3">
        <f t="shared" si="112"/>
        <v>0</v>
      </c>
      <c r="EG257" s="3">
        <f t="shared" si="112"/>
        <v>0</v>
      </c>
      <c r="EH257" s="3">
        <f t="shared" si="112"/>
        <v>0</v>
      </c>
      <c r="EI257" s="3">
        <f t="shared" si="112"/>
        <v>0</v>
      </c>
      <c r="EJ257" s="3">
        <f t="shared" si="112"/>
        <v>0</v>
      </c>
      <c r="EK257" s="3">
        <f t="shared" si="112"/>
        <v>0</v>
      </c>
      <c r="EL257" s="3">
        <f t="shared" si="112"/>
        <v>0</v>
      </c>
      <c r="EM257" s="3">
        <f t="shared" ref="EM257:FR257" si="113">EM460</f>
        <v>0</v>
      </c>
      <c r="EN257" s="3">
        <f t="shared" si="113"/>
        <v>0</v>
      </c>
      <c r="EO257" s="3">
        <f t="shared" si="113"/>
        <v>0</v>
      </c>
      <c r="EP257" s="3">
        <f t="shared" si="113"/>
        <v>0</v>
      </c>
      <c r="EQ257" s="3">
        <f t="shared" si="113"/>
        <v>0</v>
      </c>
      <c r="ER257" s="3">
        <f t="shared" si="113"/>
        <v>0</v>
      </c>
      <c r="ES257" s="3">
        <f t="shared" si="113"/>
        <v>0</v>
      </c>
      <c r="ET257" s="3">
        <f t="shared" si="113"/>
        <v>0</v>
      </c>
      <c r="EU257" s="3">
        <f t="shared" si="113"/>
        <v>0</v>
      </c>
      <c r="EV257" s="3">
        <f t="shared" si="113"/>
        <v>0</v>
      </c>
      <c r="EW257" s="3">
        <f t="shared" si="113"/>
        <v>0</v>
      </c>
      <c r="EX257" s="3">
        <f t="shared" si="113"/>
        <v>0</v>
      </c>
      <c r="EY257" s="3">
        <f t="shared" si="113"/>
        <v>0</v>
      </c>
      <c r="EZ257" s="3">
        <f t="shared" si="113"/>
        <v>0</v>
      </c>
      <c r="FA257" s="3">
        <f t="shared" si="113"/>
        <v>0</v>
      </c>
      <c r="FB257" s="3">
        <f t="shared" si="113"/>
        <v>0</v>
      </c>
      <c r="FC257" s="3">
        <f t="shared" si="113"/>
        <v>0</v>
      </c>
      <c r="FD257" s="3">
        <f t="shared" si="113"/>
        <v>0</v>
      </c>
      <c r="FE257" s="3">
        <f t="shared" si="113"/>
        <v>0</v>
      </c>
      <c r="FF257" s="3">
        <f t="shared" si="113"/>
        <v>0</v>
      </c>
      <c r="FG257" s="3">
        <f t="shared" si="113"/>
        <v>0</v>
      </c>
      <c r="FH257" s="3">
        <f t="shared" si="113"/>
        <v>0</v>
      </c>
      <c r="FI257" s="3">
        <f t="shared" si="113"/>
        <v>0</v>
      </c>
      <c r="FJ257" s="3">
        <f t="shared" si="113"/>
        <v>0</v>
      </c>
      <c r="FK257" s="3">
        <f t="shared" si="113"/>
        <v>0</v>
      </c>
      <c r="FL257" s="3">
        <f t="shared" si="113"/>
        <v>0</v>
      </c>
      <c r="FM257" s="3">
        <f t="shared" si="113"/>
        <v>0</v>
      </c>
      <c r="FN257" s="3">
        <f t="shared" si="113"/>
        <v>0</v>
      </c>
      <c r="FO257" s="3">
        <f t="shared" si="113"/>
        <v>0</v>
      </c>
      <c r="FP257" s="3">
        <f t="shared" si="113"/>
        <v>0</v>
      </c>
      <c r="FQ257" s="3">
        <f t="shared" si="113"/>
        <v>0</v>
      </c>
      <c r="FR257" s="3">
        <f t="shared" si="113"/>
        <v>0</v>
      </c>
      <c r="FS257" s="3">
        <f t="shared" ref="FS257:GX257" si="114">FS460</f>
        <v>0</v>
      </c>
      <c r="FT257" s="3">
        <f t="shared" si="114"/>
        <v>0</v>
      </c>
      <c r="FU257" s="3">
        <f t="shared" si="114"/>
        <v>0</v>
      </c>
      <c r="FV257" s="3">
        <f t="shared" si="114"/>
        <v>0</v>
      </c>
      <c r="FW257" s="3">
        <f t="shared" si="114"/>
        <v>0</v>
      </c>
      <c r="FX257" s="3">
        <f t="shared" si="114"/>
        <v>0</v>
      </c>
      <c r="FY257" s="3">
        <f t="shared" si="114"/>
        <v>0</v>
      </c>
      <c r="FZ257" s="3">
        <f t="shared" si="114"/>
        <v>0</v>
      </c>
      <c r="GA257" s="3">
        <f t="shared" si="114"/>
        <v>0</v>
      </c>
      <c r="GB257" s="3">
        <f t="shared" si="114"/>
        <v>0</v>
      </c>
      <c r="GC257" s="3">
        <f t="shared" si="114"/>
        <v>0</v>
      </c>
      <c r="GD257" s="3">
        <f t="shared" si="114"/>
        <v>0</v>
      </c>
      <c r="GE257" s="3">
        <f t="shared" si="114"/>
        <v>0</v>
      </c>
      <c r="GF257" s="3">
        <f t="shared" si="114"/>
        <v>0</v>
      </c>
      <c r="GG257" s="3">
        <f t="shared" si="114"/>
        <v>0</v>
      </c>
      <c r="GH257" s="3">
        <f t="shared" si="114"/>
        <v>0</v>
      </c>
      <c r="GI257" s="3">
        <f t="shared" si="114"/>
        <v>0</v>
      </c>
      <c r="GJ257" s="3">
        <f t="shared" si="114"/>
        <v>0</v>
      </c>
      <c r="GK257" s="3">
        <f t="shared" si="114"/>
        <v>0</v>
      </c>
      <c r="GL257" s="3">
        <f t="shared" si="114"/>
        <v>0</v>
      </c>
      <c r="GM257" s="3">
        <f t="shared" si="114"/>
        <v>0</v>
      </c>
      <c r="GN257" s="3">
        <f t="shared" si="114"/>
        <v>0</v>
      </c>
      <c r="GO257" s="3">
        <f t="shared" si="114"/>
        <v>0</v>
      </c>
      <c r="GP257" s="3">
        <f t="shared" si="114"/>
        <v>0</v>
      </c>
      <c r="GQ257" s="3">
        <f t="shared" si="114"/>
        <v>0</v>
      </c>
      <c r="GR257" s="3">
        <f t="shared" si="114"/>
        <v>0</v>
      </c>
      <c r="GS257" s="3">
        <f t="shared" si="114"/>
        <v>0</v>
      </c>
      <c r="GT257" s="3">
        <f t="shared" si="114"/>
        <v>0</v>
      </c>
      <c r="GU257" s="3">
        <f t="shared" si="114"/>
        <v>0</v>
      </c>
      <c r="GV257" s="3">
        <f t="shared" si="114"/>
        <v>0</v>
      </c>
      <c r="GW257" s="3">
        <f t="shared" si="114"/>
        <v>0</v>
      </c>
      <c r="GX257" s="3">
        <f t="shared" si="114"/>
        <v>0</v>
      </c>
    </row>
    <row r="259" spans="1:245" x14ac:dyDescent="0.2">
      <c r="A259" s="1">
        <v>4</v>
      </c>
      <c r="B259" s="1">
        <v>1</v>
      </c>
      <c r="C259" s="1"/>
      <c r="D259" s="1">
        <f>ROW(A270)</f>
        <v>270</v>
      </c>
      <c r="E259" s="1"/>
      <c r="F259" s="1" t="s">
        <v>18</v>
      </c>
      <c r="G259" s="1" t="s">
        <v>19</v>
      </c>
      <c r="H259" s="1" t="s">
        <v>3</v>
      </c>
      <c r="I259" s="1">
        <v>0</v>
      </c>
      <c r="J259" s="1"/>
      <c r="K259" s="1">
        <v>0</v>
      </c>
      <c r="L259" s="1"/>
      <c r="M259" s="1" t="s">
        <v>3</v>
      </c>
      <c r="N259" s="1"/>
      <c r="O259" s="1"/>
      <c r="P259" s="1"/>
      <c r="Q259" s="1"/>
      <c r="R259" s="1"/>
      <c r="S259" s="1">
        <v>0</v>
      </c>
      <c r="T259" s="1"/>
      <c r="U259" s="1" t="s">
        <v>3</v>
      </c>
      <c r="V259" s="1">
        <v>0</v>
      </c>
      <c r="W259" s="1"/>
      <c r="X259" s="1"/>
      <c r="Y259" s="1"/>
      <c r="Z259" s="1"/>
      <c r="AA259" s="1"/>
      <c r="AB259" s="1" t="s">
        <v>3</v>
      </c>
      <c r="AC259" s="1" t="s">
        <v>3</v>
      </c>
      <c r="AD259" s="1" t="s">
        <v>3</v>
      </c>
      <c r="AE259" s="1" t="s">
        <v>3</v>
      </c>
      <c r="AF259" s="1" t="s">
        <v>3</v>
      </c>
      <c r="AG259" s="1" t="s">
        <v>3</v>
      </c>
      <c r="AH259" s="1"/>
      <c r="AI259" s="1"/>
      <c r="AJ259" s="1"/>
      <c r="AK259" s="1"/>
      <c r="AL259" s="1"/>
      <c r="AM259" s="1"/>
      <c r="AN259" s="1"/>
      <c r="AO259" s="1"/>
      <c r="AP259" s="1" t="s">
        <v>3</v>
      </c>
      <c r="AQ259" s="1" t="s">
        <v>3</v>
      </c>
      <c r="AR259" s="1" t="s">
        <v>3</v>
      </c>
      <c r="AS259" s="1"/>
      <c r="AT259" s="1"/>
      <c r="AU259" s="1"/>
      <c r="AV259" s="1"/>
      <c r="AW259" s="1"/>
      <c r="AX259" s="1"/>
      <c r="AY259" s="1"/>
      <c r="AZ259" s="1" t="s">
        <v>3</v>
      </c>
      <c r="BA259" s="1"/>
      <c r="BB259" s="1" t="s">
        <v>3</v>
      </c>
      <c r="BC259" s="1" t="s">
        <v>3</v>
      </c>
      <c r="BD259" s="1" t="s">
        <v>3</v>
      </c>
      <c r="BE259" s="1" t="s">
        <v>3</v>
      </c>
      <c r="BF259" s="1" t="s">
        <v>3</v>
      </c>
      <c r="BG259" s="1" t="s">
        <v>3</v>
      </c>
      <c r="BH259" s="1" t="s">
        <v>3</v>
      </c>
      <c r="BI259" s="1" t="s">
        <v>3</v>
      </c>
      <c r="BJ259" s="1" t="s">
        <v>3</v>
      </c>
      <c r="BK259" s="1" t="s">
        <v>3</v>
      </c>
      <c r="BL259" s="1" t="s">
        <v>3</v>
      </c>
      <c r="BM259" s="1" t="s">
        <v>3</v>
      </c>
      <c r="BN259" s="1" t="s">
        <v>3</v>
      </c>
      <c r="BO259" s="1" t="s">
        <v>3</v>
      </c>
      <c r="BP259" s="1" t="s">
        <v>3</v>
      </c>
      <c r="BQ259" s="1"/>
      <c r="BR259" s="1"/>
      <c r="BS259" s="1"/>
      <c r="BT259" s="1"/>
      <c r="BU259" s="1"/>
      <c r="BV259" s="1"/>
      <c r="BW259" s="1"/>
      <c r="BX259" s="1">
        <v>0</v>
      </c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>
        <v>0</v>
      </c>
    </row>
    <row r="261" spans="1:245" x14ac:dyDescent="0.2">
      <c r="A261" s="2">
        <v>52</v>
      </c>
      <c r="B261" s="2">
        <f t="shared" ref="B261:G261" si="115">B270</f>
        <v>1</v>
      </c>
      <c r="C261" s="2">
        <f t="shared" si="115"/>
        <v>4</v>
      </c>
      <c r="D261" s="2">
        <f t="shared" si="115"/>
        <v>259</v>
      </c>
      <c r="E261" s="2">
        <f t="shared" si="115"/>
        <v>0</v>
      </c>
      <c r="F261" s="2" t="str">
        <f t="shared" si="115"/>
        <v>Новый раздел</v>
      </c>
      <c r="G261" s="2" t="str">
        <f t="shared" si="115"/>
        <v>Землянные работы</v>
      </c>
      <c r="H261" s="2"/>
      <c r="I261" s="2"/>
      <c r="J261" s="2"/>
      <c r="K261" s="2"/>
      <c r="L261" s="2"/>
      <c r="M261" s="2"/>
      <c r="N261" s="2"/>
      <c r="O261" s="2">
        <f t="shared" ref="O261:AT261" si="116">O270</f>
        <v>299120.76</v>
      </c>
      <c r="P261" s="2">
        <f t="shared" si="116"/>
        <v>74840.88</v>
      </c>
      <c r="Q261" s="2">
        <f t="shared" si="116"/>
        <v>6755.31</v>
      </c>
      <c r="R261" s="2">
        <f t="shared" si="116"/>
        <v>2582.75</v>
      </c>
      <c r="S261" s="2">
        <f t="shared" si="116"/>
        <v>214941.82</v>
      </c>
      <c r="T261" s="2">
        <f t="shared" si="116"/>
        <v>0</v>
      </c>
      <c r="U261" s="2">
        <f t="shared" si="116"/>
        <v>540.65070000000003</v>
      </c>
      <c r="V261" s="2">
        <f t="shared" si="116"/>
        <v>5.2649999999999997</v>
      </c>
      <c r="W261" s="2">
        <f t="shared" si="116"/>
        <v>0</v>
      </c>
      <c r="X261" s="2">
        <f t="shared" si="116"/>
        <v>204471.22</v>
      </c>
      <c r="Y261" s="2">
        <f t="shared" si="116"/>
        <v>111865.48</v>
      </c>
      <c r="Z261" s="2">
        <f t="shared" si="116"/>
        <v>0</v>
      </c>
      <c r="AA261" s="2">
        <f t="shared" si="116"/>
        <v>0</v>
      </c>
      <c r="AB261" s="2">
        <f t="shared" si="116"/>
        <v>299120.76</v>
      </c>
      <c r="AC261" s="2">
        <f t="shared" si="116"/>
        <v>74840.88</v>
      </c>
      <c r="AD261" s="2">
        <f t="shared" si="116"/>
        <v>6755.31</v>
      </c>
      <c r="AE261" s="2">
        <f t="shared" si="116"/>
        <v>2582.75</v>
      </c>
      <c r="AF261" s="2">
        <f t="shared" si="116"/>
        <v>214941.82</v>
      </c>
      <c r="AG261" s="2">
        <f t="shared" si="116"/>
        <v>0</v>
      </c>
      <c r="AH261" s="2">
        <f t="shared" si="116"/>
        <v>540.65070000000003</v>
      </c>
      <c r="AI261" s="2">
        <f t="shared" si="116"/>
        <v>5.2649999999999997</v>
      </c>
      <c r="AJ261" s="2">
        <f t="shared" si="116"/>
        <v>0</v>
      </c>
      <c r="AK261" s="2">
        <f t="shared" si="116"/>
        <v>204471.22</v>
      </c>
      <c r="AL261" s="2">
        <f t="shared" si="116"/>
        <v>111865.48</v>
      </c>
      <c r="AM261" s="2">
        <f t="shared" si="116"/>
        <v>0</v>
      </c>
      <c r="AN261" s="2">
        <f t="shared" si="116"/>
        <v>0</v>
      </c>
      <c r="AO261" s="2">
        <f t="shared" si="116"/>
        <v>0</v>
      </c>
      <c r="AP261" s="2">
        <f t="shared" si="116"/>
        <v>0</v>
      </c>
      <c r="AQ261" s="2">
        <f t="shared" si="116"/>
        <v>0</v>
      </c>
      <c r="AR261" s="2">
        <f t="shared" si="116"/>
        <v>615457.46</v>
      </c>
      <c r="AS261" s="2">
        <f t="shared" si="116"/>
        <v>615457.46</v>
      </c>
      <c r="AT261" s="2">
        <f t="shared" si="116"/>
        <v>0</v>
      </c>
      <c r="AU261" s="2">
        <f t="shared" ref="AU261:BZ261" si="117">AU270</f>
        <v>0</v>
      </c>
      <c r="AV261" s="2">
        <f t="shared" si="117"/>
        <v>74840.88</v>
      </c>
      <c r="AW261" s="2">
        <f t="shared" si="117"/>
        <v>74840.88</v>
      </c>
      <c r="AX261" s="2">
        <f t="shared" si="117"/>
        <v>0</v>
      </c>
      <c r="AY261" s="2">
        <f t="shared" si="117"/>
        <v>74840.88</v>
      </c>
      <c r="AZ261" s="2">
        <f t="shared" si="117"/>
        <v>0</v>
      </c>
      <c r="BA261" s="2">
        <f t="shared" si="117"/>
        <v>0</v>
      </c>
      <c r="BB261" s="2">
        <f t="shared" si="117"/>
        <v>0</v>
      </c>
      <c r="BC261" s="2">
        <f t="shared" si="117"/>
        <v>0</v>
      </c>
      <c r="BD261" s="2">
        <f t="shared" si="117"/>
        <v>0</v>
      </c>
      <c r="BE261" s="2">
        <f t="shared" si="117"/>
        <v>0</v>
      </c>
      <c r="BF261" s="2">
        <f t="shared" si="117"/>
        <v>0</v>
      </c>
      <c r="BG261" s="2">
        <f t="shared" si="117"/>
        <v>0</v>
      </c>
      <c r="BH261" s="2">
        <f t="shared" si="117"/>
        <v>0</v>
      </c>
      <c r="BI261" s="2">
        <f t="shared" si="117"/>
        <v>0</v>
      </c>
      <c r="BJ261" s="2">
        <f t="shared" si="117"/>
        <v>0</v>
      </c>
      <c r="BK261" s="2">
        <f t="shared" si="117"/>
        <v>0</v>
      </c>
      <c r="BL261" s="2">
        <f t="shared" si="117"/>
        <v>0</v>
      </c>
      <c r="BM261" s="2">
        <f t="shared" si="117"/>
        <v>0</v>
      </c>
      <c r="BN261" s="2">
        <f t="shared" si="117"/>
        <v>0</v>
      </c>
      <c r="BO261" s="2">
        <f t="shared" si="117"/>
        <v>0</v>
      </c>
      <c r="BP261" s="2">
        <f t="shared" si="117"/>
        <v>0</v>
      </c>
      <c r="BQ261" s="2">
        <f t="shared" si="117"/>
        <v>0</v>
      </c>
      <c r="BR261" s="2">
        <f t="shared" si="117"/>
        <v>0</v>
      </c>
      <c r="BS261" s="2">
        <f t="shared" si="117"/>
        <v>0</v>
      </c>
      <c r="BT261" s="2">
        <f t="shared" si="117"/>
        <v>0</v>
      </c>
      <c r="BU261" s="2">
        <f t="shared" si="117"/>
        <v>0</v>
      </c>
      <c r="BV261" s="2">
        <f t="shared" si="117"/>
        <v>0</v>
      </c>
      <c r="BW261" s="2">
        <f t="shared" si="117"/>
        <v>0</v>
      </c>
      <c r="BX261" s="2">
        <f t="shared" si="117"/>
        <v>0</v>
      </c>
      <c r="BY261" s="2">
        <f t="shared" si="117"/>
        <v>0</v>
      </c>
      <c r="BZ261" s="2">
        <f t="shared" si="117"/>
        <v>0</v>
      </c>
      <c r="CA261" s="2">
        <f t="shared" ref="CA261:DF261" si="118">CA270</f>
        <v>615457.46</v>
      </c>
      <c r="CB261" s="2">
        <f t="shared" si="118"/>
        <v>615457.46</v>
      </c>
      <c r="CC261" s="2">
        <f t="shared" si="118"/>
        <v>0</v>
      </c>
      <c r="CD261" s="2">
        <f t="shared" si="118"/>
        <v>0</v>
      </c>
      <c r="CE261" s="2">
        <f t="shared" si="118"/>
        <v>74840.88</v>
      </c>
      <c r="CF261" s="2">
        <f t="shared" si="118"/>
        <v>74840.88</v>
      </c>
      <c r="CG261" s="2">
        <f t="shared" si="118"/>
        <v>0</v>
      </c>
      <c r="CH261" s="2">
        <f t="shared" si="118"/>
        <v>74840.88</v>
      </c>
      <c r="CI261" s="2">
        <f t="shared" si="118"/>
        <v>0</v>
      </c>
      <c r="CJ261" s="2">
        <f t="shared" si="118"/>
        <v>0</v>
      </c>
      <c r="CK261" s="2">
        <f t="shared" si="118"/>
        <v>0</v>
      </c>
      <c r="CL261" s="2">
        <f t="shared" si="118"/>
        <v>0</v>
      </c>
      <c r="CM261" s="2">
        <f t="shared" si="118"/>
        <v>0</v>
      </c>
      <c r="CN261" s="2">
        <f t="shared" si="118"/>
        <v>0</v>
      </c>
      <c r="CO261" s="2">
        <f t="shared" si="118"/>
        <v>0</v>
      </c>
      <c r="CP261" s="2">
        <f t="shared" si="118"/>
        <v>0</v>
      </c>
      <c r="CQ261" s="2">
        <f t="shared" si="118"/>
        <v>0</v>
      </c>
      <c r="CR261" s="2">
        <f t="shared" si="118"/>
        <v>0</v>
      </c>
      <c r="CS261" s="2">
        <f t="shared" si="118"/>
        <v>0</v>
      </c>
      <c r="CT261" s="2">
        <f t="shared" si="118"/>
        <v>0</v>
      </c>
      <c r="CU261" s="2">
        <f t="shared" si="118"/>
        <v>0</v>
      </c>
      <c r="CV261" s="2">
        <f t="shared" si="118"/>
        <v>0</v>
      </c>
      <c r="CW261" s="2">
        <f t="shared" si="118"/>
        <v>0</v>
      </c>
      <c r="CX261" s="2">
        <f t="shared" si="118"/>
        <v>0</v>
      </c>
      <c r="CY261" s="2">
        <f t="shared" si="118"/>
        <v>0</v>
      </c>
      <c r="CZ261" s="2">
        <f t="shared" si="118"/>
        <v>0</v>
      </c>
      <c r="DA261" s="2">
        <f t="shared" si="118"/>
        <v>0</v>
      </c>
      <c r="DB261" s="2">
        <f t="shared" si="118"/>
        <v>0</v>
      </c>
      <c r="DC261" s="2">
        <f t="shared" si="118"/>
        <v>0</v>
      </c>
      <c r="DD261" s="2">
        <f t="shared" si="118"/>
        <v>0</v>
      </c>
      <c r="DE261" s="2">
        <f t="shared" si="118"/>
        <v>0</v>
      </c>
      <c r="DF261" s="2">
        <f t="shared" si="118"/>
        <v>0</v>
      </c>
      <c r="DG261" s="3">
        <f t="shared" ref="DG261:EL261" si="119">DG270</f>
        <v>0</v>
      </c>
      <c r="DH261" s="3">
        <f t="shared" si="119"/>
        <v>0</v>
      </c>
      <c r="DI261" s="3">
        <f t="shared" si="119"/>
        <v>0</v>
      </c>
      <c r="DJ261" s="3">
        <f t="shared" si="119"/>
        <v>0</v>
      </c>
      <c r="DK261" s="3">
        <f t="shared" si="119"/>
        <v>0</v>
      </c>
      <c r="DL261" s="3">
        <f t="shared" si="119"/>
        <v>0</v>
      </c>
      <c r="DM261" s="3">
        <f t="shared" si="119"/>
        <v>0</v>
      </c>
      <c r="DN261" s="3">
        <f t="shared" si="119"/>
        <v>0</v>
      </c>
      <c r="DO261" s="3">
        <f t="shared" si="119"/>
        <v>0</v>
      </c>
      <c r="DP261" s="3">
        <f t="shared" si="119"/>
        <v>0</v>
      </c>
      <c r="DQ261" s="3">
        <f t="shared" si="119"/>
        <v>0</v>
      </c>
      <c r="DR261" s="3">
        <f t="shared" si="119"/>
        <v>0</v>
      </c>
      <c r="DS261" s="3">
        <f t="shared" si="119"/>
        <v>0</v>
      </c>
      <c r="DT261" s="3">
        <f t="shared" si="119"/>
        <v>0</v>
      </c>
      <c r="DU261" s="3">
        <f t="shared" si="119"/>
        <v>0</v>
      </c>
      <c r="DV261" s="3">
        <f t="shared" si="119"/>
        <v>0</v>
      </c>
      <c r="DW261" s="3">
        <f t="shared" si="119"/>
        <v>0</v>
      </c>
      <c r="DX261" s="3">
        <f t="shared" si="119"/>
        <v>0</v>
      </c>
      <c r="DY261" s="3">
        <f t="shared" si="119"/>
        <v>0</v>
      </c>
      <c r="DZ261" s="3">
        <f t="shared" si="119"/>
        <v>0</v>
      </c>
      <c r="EA261" s="3">
        <f t="shared" si="119"/>
        <v>0</v>
      </c>
      <c r="EB261" s="3">
        <f t="shared" si="119"/>
        <v>0</v>
      </c>
      <c r="EC261" s="3">
        <f t="shared" si="119"/>
        <v>0</v>
      </c>
      <c r="ED261" s="3">
        <f t="shared" si="119"/>
        <v>0</v>
      </c>
      <c r="EE261" s="3">
        <f t="shared" si="119"/>
        <v>0</v>
      </c>
      <c r="EF261" s="3">
        <f t="shared" si="119"/>
        <v>0</v>
      </c>
      <c r="EG261" s="3">
        <f t="shared" si="119"/>
        <v>0</v>
      </c>
      <c r="EH261" s="3">
        <f t="shared" si="119"/>
        <v>0</v>
      </c>
      <c r="EI261" s="3">
        <f t="shared" si="119"/>
        <v>0</v>
      </c>
      <c r="EJ261" s="3">
        <f t="shared" si="119"/>
        <v>0</v>
      </c>
      <c r="EK261" s="3">
        <f t="shared" si="119"/>
        <v>0</v>
      </c>
      <c r="EL261" s="3">
        <f t="shared" si="119"/>
        <v>0</v>
      </c>
      <c r="EM261" s="3">
        <f t="shared" ref="EM261:FR261" si="120">EM270</f>
        <v>0</v>
      </c>
      <c r="EN261" s="3">
        <f t="shared" si="120"/>
        <v>0</v>
      </c>
      <c r="EO261" s="3">
        <f t="shared" si="120"/>
        <v>0</v>
      </c>
      <c r="EP261" s="3">
        <f t="shared" si="120"/>
        <v>0</v>
      </c>
      <c r="EQ261" s="3">
        <f t="shared" si="120"/>
        <v>0</v>
      </c>
      <c r="ER261" s="3">
        <f t="shared" si="120"/>
        <v>0</v>
      </c>
      <c r="ES261" s="3">
        <f t="shared" si="120"/>
        <v>0</v>
      </c>
      <c r="ET261" s="3">
        <f t="shared" si="120"/>
        <v>0</v>
      </c>
      <c r="EU261" s="3">
        <f t="shared" si="120"/>
        <v>0</v>
      </c>
      <c r="EV261" s="3">
        <f t="shared" si="120"/>
        <v>0</v>
      </c>
      <c r="EW261" s="3">
        <f t="shared" si="120"/>
        <v>0</v>
      </c>
      <c r="EX261" s="3">
        <f t="shared" si="120"/>
        <v>0</v>
      </c>
      <c r="EY261" s="3">
        <f t="shared" si="120"/>
        <v>0</v>
      </c>
      <c r="EZ261" s="3">
        <f t="shared" si="120"/>
        <v>0</v>
      </c>
      <c r="FA261" s="3">
        <f t="shared" si="120"/>
        <v>0</v>
      </c>
      <c r="FB261" s="3">
        <f t="shared" si="120"/>
        <v>0</v>
      </c>
      <c r="FC261" s="3">
        <f t="shared" si="120"/>
        <v>0</v>
      </c>
      <c r="FD261" s="3">
        <f t="shared" si="120"/>
        <v>0</v>
      </c>
      <c r="FE261" s="3">
        <f t="shared" si="120"/>
        <v>0</v>
      </c>
      <c r="FF261" s="3">
        <f t="shared" si="120"/>
        <v>0</v>
      </c>
      <c r="FG261" s="3">
        <f t="shared" si="120"/>
        <v>0</v>
      </c>
      <c r="FH261" s="3">
        <f t="shared" si="120"/>
        <v>0</v>
      </c>
      <c r="FI261" s="3">
        <f t="shared" si="120"/>
        <v>0</v>
      </c>
      <c r="FJ261" s="3">
        <f t="shared" si="120"/>
        <v>0</v>
      </c>
      <c r="FK261" s="3">
        <f t="shared" si="120"/>
        <v>0</v>
      </c>
      <c r="FL261" s="3">
        <f t="shared" si="120"/>
        <v>0</v>
      </c>
      <c r="FM261" s="3">
        <f t="shared" si="120"/>
        <v>0</v>
      </c>
      <c r="FN261" s="3">
        <f t="shared" si="120"/>
        <v>0</v>
      </c>
      <c r="FO261" s="3">
        <f t="shared" si="120"/>
        <v>0</v>
      </c>
      <c r="FP261" s="3">
        <f t="shared" si="120"/>
        <v>0</v>
      </c>
      <c r="FQ261" s="3">
        <f t="shared" si="120"/>
        <v>0</v>
      </c>
      <c r="FR261" s="3">
        <f t="shared" si="120"/>
        <v>0</v>
      </c>
      <c r="FS261" s="3">
        <f t="shared" ref="FS261:GX261" si="121">FS270</f>
        <v>0</v>
      </c>
      <c r="FT261" s="3">
        <f t="shared" si="121"/>
        <v>0</v>
      </c>
      <c r="FU261" s="3">
        <f t="shared" si="121"/>
        <v>0</v>
      </c>
      <c r="FV261" s="3">
        <f t="shared" si="121"/>
        <v>0</v>
      </c>
      <c r="FW261" s="3">
        <f t="shared" si="121"/>
        <v>0</v>
      </c>
      <c r="FX261" s="3">
        <f t="shared" si="121"/>
        <v>0</v>
      </c>
      <c r="FY261" s="3">
        <f t="shared" si="121"/>
        <v>0</v>
      </c>
      <c r="FZ261" s="3">
        <f t="shared" si="121"/>
        <v>0</v>
      </c>
      <c r="GA261" s="3">
        <f t="shared" si="121"/>
        <v>0</v>
      </c>
      <c r="GB261" s="3">
        <f t="shared" si="121"/>
        <v>0</v>
      </c>
      <c r="GC261" s="3">
        <f t="shared" si="121"/>
        <v>0</v>
      </c>
      <c r="GD261" s="3">
        <f t="shared" si="121"/>
        <v>0</v>
      </c>
      <c r="GE261" s="3">
        <f t="shared" si="121"/>
        <v>0</v>
      </c>
      <c r="GF261" s="3">
        <f t="shared" si="121"/>
        <v>0</v>
      </c>
      <c r="GG261" s="3">
        <f t="shared" si="121"/>
        <v>0</v>
      </c>
      <c r="GH261" s="3">
        <f t="shared" si="121"/>
        <v>0</v>
      </c>
      <c r="GI261" s="3">
        <f t="shared" si="121"/>
        <v>0</v>
      </c>
      <c r="GJ261" s="3">
        <f t="shared" si="121"/>
        <v>0</v>
      </c>
      <c r="GK261" s="3">
        <f t="shared" si="121"/>
        <v>0</v>
      </c>
      <c r="GL261" s="3">
        <f t="shared" si="121"/>
        <v>0</v>
      </c>
      <c r="GM261" s="3">
        <f t="shared" si="121"/>
        <v>0</v>
      </c>
      <c r="GN261" s="3">
        <f t="shared" si="121"/>
        <v>0</v>
      </c>
      <c r="GO261" s="3">
        <f t="shared" si="121"/>
        <v>0</v>
      </c>
      <c r="GP261" s="3">
        <f t="shared" si="121"/>
        <v>0</v>
      </c>
      <c r="GQ261" s="3">
        <f t="shared" si="121"/>
        <v>0</v>
      </c>
      <c r="GR261" s="3">
        <f t="shared" si="121"/>
        <v>0</v>
      </c>
      <c r="GS261" s="3">
        <f t="shared" si="121"/>
        <v>0</v>
      </c>
      <c r="GT261" s="3">
        <f t="shared" si="121"/>
        <v>0</v>
      </c>
      <c r="GU261" s="3">
        <f t="shared" si="121"/>
        <v>0</v>
      </c>
      <c r="GV261" s="3">
        <f t="shared" si="121"/>
        <v>0</v>
      </c>
      <c r="GW261" s="3">
        <f t="shared" si="121"/>
        <v>0</v>
      </c>
      <c r="GX261" s="3">
        <f t="shared" si="121"/>
        <v>0</v>
      </c>
    </row>
    <row r="263" spans="1:245" x14ac:dyDescent="0.2">
      <c r="A263">
        <v>17</v>
      </c>
      <c r="B263">
        <v>1</v>
      </c>
      <c r="C263">
        <f>ROW(SmtRes!A76)</f>
        <v>76</v>
      </c>
      <c r="D263">
        <f>ROW(EtalonRes!A78)</f>
        <v>78</v>
      </c>
      <c r="E263" t="s">
        <v>20</v>
      </c>
      <c r="F263" t="s">
        <v>21</v>
      </c>
      <c r="G263" t="s">
        <v>22</v>
      </c>
      <c r="H263" t="s">
        <v>23</v>
      </c>
      <c r="I263">
        <f>ROUND(129.6/100,7)</f>
        <v>1.296</v>
      </c>
      <c r="J263">
        <v>0</v>
      </c>
      <c r="K263">
        <f>ROUND(129.6/100,7)</f>
        <v>1.296</v>
      </c>
      <c r="O263">
        <f t="shared" ref="O263:O268" si="122">ROUND(CP263,2)</f>
        <v>91586</v>
      </c>
      <c r="P263">
        <f>SUMIF(SmtRes!AQ76:'SmtRes'!AQ76,"=1",SmtRes!DF76:'SmtRes'!DF76)</f>
        <v>0</v>
      </c>
      <c r="Q263">
        <f>SUMIF(SmtRes!AQ76:'SmtRes'!AQ76,"=1",SmtRes!DG76:'SmtRes'!DG76)</f>
        <v>0</v>
      </c>
      <c r="R263">
        <f>SUMIF(SmtRes!AQ76:'SmtRes'!AQ76,"=1",SmtRes!DH76:'SmtRes'!DH76)</f>
        <v>0</v>
      </c>
      <c r="S263">
        <f>SUMIF(SmtRes!AQ76:'SmtRes'!AQ76,"=1",SmtRes!DI76:'SmtRes'!DI76)</f>
        <v>91586</v>
      </c>
      <c r="T263">
        <f t="shared" ref="T263:T268" si="123">ROUND(CU263*I263,2)</f>
        <v>0</v>
      </c>
      <c r="U263">
        <f>SUMIF(SmtRes!AQ76:'SmtRes'!AQ76,"=1",SmtRes!CV76:'SmtRes'!CV76)</f>
        <v>229.52160000000001</v>
      </c>
      <c r="V263">
        <f>SUMIF(SmtRes!AQ76:'SmtRes'!AQ76,"=1",SmtRes!CW76:'SmtRes'!CW76)</f>
        <v>0</v>
      </c>
      <c r="W263">
        <f t="shared" ref="W263:W268" si="124">ROUND(CX263*I263,2)</f>
        <v>0</v>
      </c>
      <c r="X263">
        <f t="shared" ref="X263:Y268" si="125">ROUND(CY263,2)</f>
        <v>81511.539999999994</v>
      </c>
      <c r="Y263">
        <f t="shared" si="125"/>
        <v>36634.400000000001</v>
      </c>
      <c r="AA263">
        <v>65174513</v>
      </c>
      <c r="AB263">
        <f t="shared" ref="AB263:AB268" si="126">ROUND((AC263+AD263+AF263),6)</f>
        <v>70668.213000000003</v>
      </c>
      <c r="AC263">
        <f>ROUND((0),6)</f>
        <v>0</v>
      </c>
      <c r="AD263">
        <f>ROUND((((0)-(0))+AE263),6)</f>
        <v>0</v>
      </c>
      <c r="AE263">
        <f>ROUND((0),6)</f>
        <v>0</v>
      </c>
      <c r="AF263">
        <f>ROUND((SUM(SmtRes!BT76:'SmtRes'!BT76)),6)</f>
        <v>70668.213000000003</v>
      </c>
      <c r="AG263">
        <f t="shared" ref="AG263:AG268" si="127">ROUND((AP263),6)</f>
        <v>0</v>
      </c>
      <c r="AH263">
        <f>(SUM(SmtRes!BU76:'SmtRes'!BU76))</f>
        <v>177.1</v>
      </c>
      <c r="AI263">
        <f>(0)</f>
        <v>0</v>
      </c>
      <c r="AJ263">
        <f t="shared" ref="AJ263:AJ268" si="128">(AS263)</f>
        <v>0</v>
      </c>
      <c r="AK263">
        <v>61450.619999999995</v>
      </c>
      <c r="AL263">
        <v>0</v>
      </c>
      <c r="AM263">
        <v>0</v>
      </c>
      <c r="AN263">
        <v>0</v>
      </c>
      <c r="AO263">
        <v>61450.619999999995</v>
      </c>
      <c r="AP263">
        <v>0</v>
      </c>
      <c r="AQ263">
        <v>154</v>
      </c>
      <c r="AR263">
        <v>0</v>
      </c>
      <c r="AS263">
        <v>0</v>
      </c>
      <c r="AT263">
        <v>89</v>
      </c>
      <c r="AU263">
        <v>40</v>
      </c>
      <c r="AV263">
        <v>1</v>
      </c>
      <c r="AW263">
        <v>1</v>
      </c>
      <c r="AZ263">
        <v>1</v>
      </c>
      <c r="BA263">
        <v>1</v>
      </c>
      <c r="BB263">
        <v>1</v>
      </c>
      <c r="BC263">
        <v>1</v>
      </c>
      <c r="BD263" t="s">
        <v>3</v>
      </c>
      <c r="BE263" t="s">
        <v>3</v>
      </c>
      <c r="BF263" t="s">
        <v>3</v>
      </c>
      <c r="BG263" t="s">
        <v>3</v>
      </c>
      <c r="BH263">
        <v>0</v>
      </c>
      <c r="BI263">
        <v>1</v>
      </c>
      <c r="BJ263" t="s">
        <v>24</v>
      </c>
      <c r="BM263">
        <v>1003</v>
      </c>
      <c r="BN263">
        <v>0</v>
      </c>
      <c r="BO263" t="s">
        <v>3</v>
      </c>
      <c r="BP263">
        <v>0</v>
      </c>
      <c r="BQ263">
        <v>2</v>
      </c>
      <c r="BR263">
        <v>0</v>
      </c>
      <c r="BS263">
        <v>1</v>
      </c>
      <c r="BT263">
        <v>1</v>
      </c>
      <c r="BU263">
        <v>1</v>
      </c>
      <c r="BV263">
        <v>1</v>
      </c>
      <c r="BW263">
        <v>1</v>
      </c>
      <c r="BX263">
        <v>1</v>
      </c>
      <c r="BY263" t="s">
        <v>3</v>
      </c>
      <c r="BZ263">
        <v>89</v>
      </c>
      <c r="CA263">
        <v>40</v>
      </c>
      <c r="CB263" t="s">
        <v>3</v>
      </c>
      <c r="CE263">
        <v>0</v>
      </c>
      <c r="CF263">
        <v>0</v>
      </c>
      <c r="CG263">
        <v>0</v>
      </c>
      <c r="CM263">
        <v>0</v>
      </c>
      <c r="CN263" t="s">
        <v>25</v>
      </c>
      <c r="CO263">
        <v>0</v>
      </c>
      <c r="CP263">
        <f t="shared" ref="CP263:CP268" si="129">(P263+Q263+S263+R263)</f>
        <v>91586</v>
      </c>
      <c r="CQ263">
        <f>SUMIF(SmtRes!AQ76:'SmtRes'!AQ76,"=1",SmtRes!AA76:'SmtRes'!AA76)</f>
        <v>0</v>
      </c>
      <c r="CR263">
        <f>SUMIF(SmtRes!AQ76:'SmtRes'!AQ76,"=1",SmtRes!AB76:'SmtRes'!AB76)</f>
        <v>0</v>
      </c>
      <c r="CS263">
        <f>SUMIF(SmtRes!AQ76:'SmtRes'!AQ76,"=1",SmtRes!AC76:'SmtRes'!AC76)</f>
        <v>0</v>
      </c>
      <c r="CT263">
        <f>SUMIF(SmtRes!AQ76:'SmtRes'!AQ76,"=1",SmtRes!AD76:'SmtRes'!AD76)</f>
        <v>399.03</v>
      </c>
      <c r="CU263">
        <f t="shared" ref="CU263:CU268" si="130">AG263</f>
        <v>0</v>
      </c>
      <c r="CV263">
        <f>SUMIF(SmtRes!AQ76:'SmtRes'!AQ76,"=1",SmtRes!BU76:'SmtRes'!BU76)</f>
        <v>177.1</v>
      </c>
      <c r="CW263">
        <f>SUMIF(SmtRes!AQ76:'SmtRes'!AQ76,"=1",SmtRes!BV76:'SmtRes'!BV76)</f>
        <v>0</v>
      </c>
      <c r="CX263">
        <f t="shared" ref="CX263:CX268" si="131">AJ263</f>
        <v>0</v>
      </c>
      <c r="CY263">
        <f t="shared" ref="CY263:CY268" si="132">(((S263+R263)*AT263)/100)</f>
        <v>81511.539999999994</v>
      </c>
      <c r="CZ263">
        <f t="shared" ref="CZ263:CZ268" si="133">(((S263+R263)*AU263)/100)</f>
        <v>36634.400000000001</v>
      </c>
      <c r="DB263">
        <v>5</v>
      </c>
      <c r="DC263" t="s">
        <v>3</v>
      </c>
      <c r="DD263" t="s">
        <v>3</v>
      </c>
      <c r="DE263" t="s">
        <v>3</v>
      </c>
      <c r="DF263" t="s">
        <v>3</v>
      </c>
      <c r="DG263" t="s">
        <v>26</v>
      </c>
      <c r="DH263" t="s">
        <v>3</v>
      </c>
      <c r="DI263" t="s">
        <v>26</v>
      </c>
      <c r="DJ263" t="s">
        <v>3</v>
      </c>
      <c r="DK263" t="s">
        <v>3</v>
      </c>
      <c r="DL263" t="s">
        <v>3</v>
      </c>
      <c r="DM263" t="s">
        <v>3</v>
      </c>
      <c r="DN263">
        <v>0</v>
      </c>
      <c r="DO263">
        <v>0</v>
      </c>
      <c r="DP263">
        <v>1</v>
      </c>
      <c r="DQ263">
        <v>1</v>
      </c>
      <c r="DU263">
        <v>1007</v>
      </c>
      <c r="DV263" t="s">
        <v>23</v>
      </c>
      <c r="DW263" t="s">
        <v>23</v>
      </c>
      <c r="DX263">
        <v>100</v>
      </c>
      <c r="DZ263" t="s">
        <v>3</v>
      </c>
      <c r="EA263" t="s">
        <v>3</v>
      </c>
      <c r="EB263" t="s">
        <v>3</v>
      </c>
      <c r="EC263" t="s">
        <v>3</v>
      </c>
      <c r="EE263">
        <v>64850978</v>
      </c>
      <c r="EF263">
        <v>2</v>
      </c>
      <c r="EG263" t="s">
        <v>27</v>
      </c>
      <c r="EH263">
        <v>1</v>
      </c>
      <c r="EI263" t="s">
        <v>28</v>
      </c>
      <c r="EJ263">
        <v>1</v>
      </c>
      <c r="EK263">
        <v>1003</v>
      </c>
      <c r="EL263" t="s">
        <v>29</v>
      </c>
      <c r="EM263" t="s">
        <v>30</v>
      </c>
      <c r="EO263" t="s">
        <v>31</v>
      </c>
      <c r="EQ263">
        <v>0</v>
      </c>
      <c r="ER263">
        <v>0</v>
      </c>
      <c r="ES263">
        <v>0</v>
      </c>
      <c r="ET263">
        <v>0</v>
      </c>
      <c r="EU263">
        <v>0</v>
      </c>
      <c r="EV263">
        <v>0</v>
      </c>
      <c r="EW263">
        <v>154</v>
      </c>
      <c r="EX263">
        <v>0</v>
      </c>
      <c r="EY263">
        <v>0</v>
      </c>
      <c r="FQ263">
        <v>0</v>
      </c>
      <c r="FR263">
        <f t="shared" ref="FR263:FR268" si="134">ROUND(IF(BI263=3,GM263,0),2)</f>
        <v>0</v>
      </c>
      <c r="FS263">
        <v>0</v>
      </c>
      <c r="FX263">
        <v>89</v>
      </c>
      <c r="FY263">
        <v>40</v>
      </c>
      <c r="GA263" t="s">
        <v>3</v>
      </c>
      <c r="GD263">
        <v>1</v>
      </c>
      <c r="GF263">
        <v>-1735790839</v>
      </c>
      <c r="GG263">
        <v>2</v>
      </c>
      <c r="GH263">
        <v>1</v>
      </c>
      <c r="GI263">
        <v>-2</v>
      </c>
      <c r="GJ263">
        <v>0</v>
      </c>
      <c r="GK263">
        <v>0</v>
      </c>
      <c r="GL263">
        <f t="shared" ref="GL263:GL268" si="135">ROUND(IF(AND(BH263=3,BI263=3,FS263&lt;&gt;0),P263,0),2)</f>
        <v>0</v>
      </c>
      <c r="GM263">
        <f t="shared" ref="GM263:GM268" si="136">ROUND(O263+X263+Y263,2)+GX263</f>
        <v>209731.94</v>
      </c>
      <c r="GN263">
        <f t="shared" ref="GN263:GN268" si="137">IF(OR(BI263=0,BI263=1),GM263-GX263,0)</f>
        <v>209731.94</v>
      </c>
      <c r="GO263">
        <f t="shared" ref="GO263:GO268" si="138">IF(BI263=2,GM263-GX263,0)</f>
        <v>0</v>
      </c>
      <c r="GP263">
        <f t="shared" ref="GP263:GP268" si="139">IF(BI263=4,GM263-GX263,0)</f>
        <v>0</v>
      </c>
      <c r="GR263">
        <v>0</v>
      </c>
      <c r="GS263">
        <v>3</v>
      </c>
      <c r="GT263">
        <v>0</v>
      </c>
      <c r="GU263" t="s">
        <v>3</v>
      </c>
      <c r="GV263">
        <f t="shared" ref="GV263:GV268" si="140">ROUND((GT263),6)</f>
        <v>0</v>
      </c>
      <c r="GW263">
        <v>1</v>
      </c>
      <c r="GX263">
        <f t="shared" ref="GX263:GX268" si="141">ROUND(HC263*I263,2)</f>
        <v>0</v>
      </c>
      <c r="HA263">
        <v>0</v>
      </c>
      <c r="HB263">
        <v>0</v>
      </c>
      <c r="HC263">
        <f t="shared" ref="HC263:HC268" si="142">GV263*GW263</f>
        <v>0</v>
      </c>
      <c r="HE263" t="s">
        <v>3</v>
      </c>
      <c r="HF263" t="s">
        <v>3</v>
      </c>
      <c r="HM263" t="s">
        <v>3</v>
      </c>
      <c r="HN263" t="s">
        <v>32</v>
      </c>
      <c r="HO263" t="s">
        <v>33</v>
      </c>
      <c r="HP263" t="s">
        <v>29</v>
      </c>
      <c r="HQ263" t="s">
        <v>29</v>
      </c>
      <c r="IK263">
        <v>0</v>
      </c>
    </row>
    <row r="264" spans="1:245" x14ac:dyDescent="0.2">
      <c r="A264">
        <v>17</v>
      </c>
      <c r="B264">
        <v>1</v>
      </c>
      <c r="C264">
        <f>ROW(SmtRes!A77)</f>
        <v>77</v>
      </c>
      <c r="D264">
        <f>ROW(EtalonRes!A79)</f>
        <v>79</v>
      </c>
      <c r="E264" t="s">
        <v>34</v>
      </c>
      <c r="F264" t="s">
        <v>35</v>
      </c>
      <c r="G264" t="s">
        <v>36</v>
      </c>
      <c r="H264" t="s">
        <v>23</v>
      </c>
      <c r="I264">
        <f>ROUND(129.6/100,7)</f>
        <v>1.296</v>
      </c>
      <c r="J264">
        <v>0</v>
      </c>
      <c r="K264">
        <f>ROUND(129.6/100,7)</f>
        <v>1.296</v>
      </c>
      <c r="O264">
        <f t="shared" si="122"/>
        <v>48264.65</v>
      </c>
      <c r="P264">
        <f>SUMIF(SmtRes!AQ77:'SmtRes'!AQ77,"=1",SmtRes!DF77:'SmtRes'!DF77)</f>
        <v>0</v>
      </c>
      <c r="Q264">
        <f>SUMIF(SmtRes!AQ77:'SmtRes'!AQ77,"=1",SmtRes!DG77:'SmtRes'!DG77)</f>
        <v>0</v>
      </c>
      <c r="R264">
        <f>SUMIF(SmtRes!AQ77:'SmtRes'!AQ77,"=1",SmtRes!DH77:'SmtRes'!DH77)</f>
        <v>0</v>
      </c>
      <c r="S264">
        <f>SUMIF(SmtRes!AQ77:'SmtRes'!AQ77,"=1",SmtRes!DI77:'SmtRes'!DI77)</f>
        <v>48264.65</v>
      </c>
      <c r="T264">
        <f t="shared" si="123"/>
        <v>0</v>
      </c>
      <c r="U264">
        <f>SUMIF(SmtRes!AQ77:'SmtRes'!AQ77,"=1",SmtRes!CV77:'SmtRes'!CV77)</f>
        <v>126.1656</v>
      </c>
      <c r="V264">
        <f>SUMIF(SmtRes!AQ77:'SmtRes'!AQ77,"=1",SmtRes!CW77:'SmtRes'!CW77)</f>
        <v>0</v>
      </c>
      <c r="W264">
        <f t="shared" si="124"/>
        <v>0</v>
      </c>
      <c r="X264">
        <f t="shared" si="125"/>
        <v>42955.54</v>
      </c>
      <c r="Y264">
        <f t="shared" si="125"/>
        <v>19305.86</v>
      </c>
      <c r="AA264">
        <v>65174513</v>
      </c>
      <c r="AB264">
        <f t="shared" si="126"/>
        <v>37241.2425</v>
      </c>
      <c r="AC264">
        <f>ROUND((0),6)</f>
        <v>0</v>
      </c>
      <c r="AD264">
        <f>ROUND((((0)-(0))+AE264),6)</f>
        <v>0</v>
      </c>
      <c r="AE264">
        <f>ROUND((0),6)</f>
        <v>0</v>
      </c>
      <c r="AF264">
        <f>ROUND((SUM(SmtRes!BT77:'SmtRes'!BT77)),6)</f>
        <v>37241.2425</v>
      </c>
      <c r="AG264">
        <f t="shared" si="127"/>
        <v>0</v>
      </c>
      <c r="AH264">
        <f>(SUM(SmtRes!BU77:'SmtRes'!BU77))</f>
        <v>97.350000000000009</v>
      </c>
      <c r="AI264">
        <f>(0)</f>
        <v>0</v>
      </c>
      <c r="AJ264">
        <f t="shared" si="128"/>
        <v>0</v>
      </c>
      <c r="AK264">
        <v>33855.675000000003</v>
      </c>
      <c r="AL264">
        <v>0</v>
      </c>
      <c r="AM264">
        <v>0</v>
      </c>
      <c r="AN264">
        <v>0</v>
      </c>
      <c r="AO264">
        <v>33855.675000000003</v>
      </c>
      <c r="AP264">
        <v>0</v>
      </c>
      <c r="AQ264">
        <v>88.5</v>
      </c>
      <c r="AR264">
        <v>0</v>
      </c>
      <c r="AS264">
        <v>0</v>
      </c>
      <c r="AT264">
        <v>89</v>
      </c>
      <c r="AU264">
        <v>40</v>
      </c>
      <c r="AV264">
        <v>1</v>
      </c>
      <c r="AW264">
        <v>1</v>
      </c>
      <c r="AZ264">
        <v>1</v>
      </c>
      <c r="BA264">
        <v>1</v>
      </c>
      <c r="BB264">
        <v>1</v>
      </c>
      <c r="BC264">
        <v>1</v>
      </c>
      <c r="BD264" t="s">
        <v>3</v>
      </c>
      <c r="BE264" t="s">
        <v>3</v>
      </c>
      <c r="BF264" t="s">
        <v>3</v>
      </c>
      <c r="BG264" t="s">
        <v>3</v>
      </c>
      <c r="BH264">
        <v>0</v>
      </c>
      <c r="BI264">
        <v>1</v>
      </c>
      <c r="BJ264" t="s">
        <v>37</v>
      </c>
      <c r="BM264">
        <v>1003</v>
      </c>
      <c r="BN264">
        <v>0</v>
      </c>
      <c r="BO264" t="s">
        <v>3</v>
      </c>
      <c r="BP264">
        <v>0</v>
      </c>
      <c r="BQ264">
        <v>2</v>
      </c>
      <c r="BR264">
        <v>0</v>
      </c>
      <c r="BS264">
        <v>1</v>
      </c>
      <c r="BT264">
        <v>1</v>
      </c>
      <c r="BU264">
        <v>1</v>
      </c>
      <c r="BV264">
        <v>1</v>
      </c>
      <c r="BW264">
        <v>1</v>
      </c>
      <c r="BX264">
        <v>1</v>
      </c>
      <c r="BY264" t="s">
        <v>3</v>
      </c>
      <c r="BZ264">
        <v>89</v>
      </c>
      <c r="CA264">
        <v>40</v>
      </c>
      <c r="CB264" t="s">
        <v>3</v>
      </c>
      <c r="CE264">
        <v>0</v>
      </c>
      <c r="CF264">
        <v>0</v>
      </c>
      <c r="CG264">
        <v>0</v>
      </c>
      <c r="CM264">
        <v>0</v>
      </c>
      <c r="CN264" t="s">
        <v>38</v>
      </c>
      <c r="CO264">
        <v>0</v>
      </c>
      <c r="CP264">
        <f t="shared" si="129"/>
        <v>48264.65</v>
      </c>
      <c r="CQ264">
        <f>SUMIF(SmtRes!AQ77:'SmtRes'!AQ77,"=1",SmtRes!AA77:'SmtRes'!AA77)</f>
        <v>0</v>
      </c>
      <c r="CR264">
        <f>SUMIF(SmtRes!AQ77:'SmtRes'!AQ77,"=1",SmtRes!AB77:'SmtRes'!AB77)</f>
        <v>0</v>
      </c>
      <c r="CS264">
        <f>SUMIF(SmtRes!AQ77:'SmtRes'!AQ77,"=1",SmtRes!AC77:'SmtRes'!AC77)</f>
        <v>0</v>
      </c>
      <c r="CT264">
        <f>SUMIF(SmtRes!AQ77:'SmtRes'!AQ77,"=1",SmtRes!AD77:'SmtRes'!AD77)</f>
        <v>382.55</v>
      </c>
      <c r="CU264">
        <f t="shared" si="130"/>
        <v>0</v>
      </c>
      <c r="CV264">
        <f>SUMIF(SmtRes!AQ77:'SmtRes'!AQ77,"=1",SmtRes!BU77:'SmtRes'!BU77)</f>
        <v>97.350000000000009</v>
      </c>
      <c r="CW264">
        <f>SUMIF(SmtRes!AQ77:'SmtRes'!AQ77,"=1",SmtRes!BV77:'SmtRes'!BV77)</f>
        <v>0</v>
      </c>
      <c r="CX264">
        <f t="shared" si="131"/>
        <v>0</v>
      </c>
      <c r="CY264">
        <f t="shared" si="132"/>
        <v>42955.538500000002</v>
      </c>
      <c r="CZ264">
        <f t="shared" si="133"/>
        <v>19305.86</v>
      </c>
      <c r="DB264">
        <v>6</v>
      </c>
      <c r="DC264" t="s">
        <v>3</v>
      </c>
      <c r="DD264" t="s">
        <v>3</v>
      </c>
      <c r="DE264" t="s">
        <v>39</v>
      </c>
      <c r="DF264" t="s">
        <v>39</v>
      </c>
      <c r="DG264" t="s">
        <v>39</v>
      </c>
      <c r="DH264" t="s">
        <v>3</v>
      </c>
      <c r="DI264" t="s">
        <v>39</v>
      </c>
      <c r="DJ264" t="s">
        <v>39</v>
      </c>
      <c r="DK264" t="s">
        <v>3</v>
      </c>
      <c r="DL264" t="s">
        <v>3</v>
      </c>
      <c r="DM264" t="s">
        <v>3</v>
      </c>
      <c r="DN264">
        <v>0</v>
      </c>
      <c r="DO264">
        <v>0</v>
      </c>
      <c r="DP264">
        <v>1</v>
      </c>
      <c r="DQ264">
        <v>1</v>
      </c>
      <c r="DU264">
        <v>1007</v>
      </c>
      <c r="DV264" t="s">
        <v>23</v>
      </c>
      <c r="DW264" t="s">
        <v>23</v>
      </c>
      <c r="DX264">
        <v>100</v>
      </c>
      <c r="DZ264" t="s">
        <v>3</v>
      </c>
      <c r="EA264" t="s">
        <v>3</v>
      </c>
      <c r="EB264" t="s">
        <v>3</v>
      </c>
      <c r="EC264" t="s">
        <v>3</v>
      </c>
      <c r="EE264">
        <v>64850978</v>
      </c>
      <c r="EF264">
        <v>2</v>
      </c>
      <c r="EG264" t="s">
        <v>27</v>
      </c>
      <c r="EH264">
        <v>1</v>
      </c>
      <c r="EI264" t="s">
        <v>28</v>
      </c>
      <c r="EJ264">
        <v>1</v>
      </c>
      <c r="EK264">
        <v>1003</v>
      </c>
      <c r="EL264" t="s">
        <v>29</v>
      </c>
      <c r="EM264" t="s">
        <v>30</v>
      </c>
      <c r="EO264" t="s">
        <v>40</v>
      </c>
      <c r="EQ264">
        <v>0</v>
      </c>
      <c r="ER264">
        <v>0</v>
      </c>
      <c r="ES264">
        <v>0</v>
      </c>
      <c r="ET264">
        <v>0</v>
      </c>
      <c r="EU264">
        <v>0</v>
      </c>
      <c r="EV264">
        <v>0</v>
      </c>
      <c r="EW264">
        <v>88.5</v>
      </c>
      <c r="EX264">
        <v>0</v>
      </c>
      <c r="EY264">
        <v>0</v>
      </c>
      <c r="FQ264">
        <v>0</v>
      </c>
      <c r="FR264">
        <f t="shared" si="134"/>
        <v>0</v>
      </c>
      <c r="FS264">
        <v>0</v>
      </c>
      <c r="FX264">
        <v>89</v>
      </c>
      <c r="FY264">
        <v>40</v>
      </c>
      <c r="GA264" t="s">
        <v>3</v>
      </c>
      <c r="GD264">
        <v>1</v>
      </c>
      <c r="GF264">
        <v>-234245951</v>
      </c>
      <c r="GG264">
        <v>2</v>
      </c>
      <c r="GH264">
        <v>1</v>
      </c>
      <c r="GI264">
        <v>-2</v>
      </c>
      <c r="GJ264">
        <v>0</v>
      </c>
      <c r="GK264">
        <v>0</v>
      </c>
      <c r="GL264">
        <f t="shared" si="135"/>
        <v>0</v>
      </c>
      <c r="GM264">
        <f t="shared" si="136"/>
        <v>110526.05</v>
      </c>
      <c r="GN264">
        <f t="shared" si="137"/>
        <v>110526.05</v>
      </c>
      <c r="GO264">
        <f t="shared" si="138"/>
        <v>0</v>
      </c>
      <c r="GP264">
        <f t="shared" si="139"/>
        <v>0</v>
      </c>
      <c r="GR264">
        <v>0</v>
      </c>
      <c r="GS264">
        <v>0</v>
      </c>
      <c r="GT264">
        <v>0</v>
      </c>
      <c r="GU264" t="s">
        <v>3</v>
      </c>
      <c r="GV264">
        <f t="shared" si="140"/>
        <v>0</v>
      </c>
      <c r="GW264">
        <v>1</v>
      </c>
      <c r="GX264">
        <f t="shared" si="141"/>
        <v>0</v>
      </c>
      <c r="HA264">
        <v>0</v>
      </c>
      <c r="HB264">
        <v>0</v>
      </c>
      <c r="HC264">
        <f t="shared" si="142"/>
        <v>0</v>
      </c>
      <c r="HE264" t="s">
        <v>3</v>
      </c>
      <c r="HF264" t="s">
        <v>3</v>
      </c>
      <c r="HM264" t="s">
        <v>3</v>
      </c>
      <c r="HN264" t="s">
        <v>32</v>
      </c>
      <c r="HO264" t="s">
        <v>33</v>
      </c>
      <c r="HP264" t="s">
        <v>29</v>
      </c>
      <c r="HQ264" t="s">
        <v>29</v>
      </c>
      <c r="IK264">
        <v>0</v>
      </c>
    </row>
    <row r="265" spans="1:245" x14ac:dyDescent="0.2">
      <c r="A265">
        <v>17</v>
      </c>
      <c r="B265">
        <v>1</v>
      </c>
      <c r="C265">
        <f>ROW(SmtRes!A80)</f>
        <v>80</v>
      </c>
      <c r="D265">
        <f>ROW(EtalonRes!A81)</f>
        <v>81</v>
      </c>
      <c r="E265" t="s">
        <v>41</v>
      </c>
      <c r="F265" t="s">
        <v>42</v>
      </c>
      <c r="G265" t="s">
        <v>217</v>
      </c>
      <c r="H265" t="s">
        <v>44</v>
      </c>
      <c r="I265">
        <f>ROUND(405/100,7)</f>
        <v>4.05</v>
      </c>
      <c r="J265">
        <v>0</v>
      </c>
      <c r="K265">
        <f>ROUND(405/100,7)</f>
        <v>4.05</v>
      </c>
      <c r="O265">
        <f t="shared" si="122"/>
        <v>65828.7</v>
      </c>
      <c r="P265">
        <f>SUMIF(SmtRes!AQ78:'SmtRes'!AQ80,"=1",SmtRes!DF78:'SmtRes'!DF80)</f>
        <v>0</v>
      </c>
      <c r="Q265">
        <f>SUMIF(SmtRes!AQ78:'SmtRes'!AQ80,"=1",SmtRes!DG78:'SmtRes'!DG80)</f>
        <v>0</v>
      </c>
      <c r="R265">
        <f>SUMIF(SmtRes!AQ78:'SmtRes'!AQ80,"=1",SmtRes!DH78:'SmtRes'!DH80)</f>
        <v>0</v>
      </c>
      <c r="S265">
        <f>SUMIF(SmtRes!AQ78:'SmtRes'!AQ80,"=1",SmtRes!DI78:'SmtRes'!DI80)</f>
        <v>65828.7</v>
      </c>
      <c r="T265">
        <f t="shared" si="123"/>
        <v>0</v>
      </c>
      <c r="U265">
        <f>SUMIF(SmtRes!AQ78:'SmtRes'!AQ80,"=1",SmtRes!CV78:'SmtRes'!CV80)</f>
        <v>162</v>
      </c>
      <c r="V265">
        <f>SUMIF(SmtRes!AQ78:'SmtRes'!AQ80,"=1",SmtRes!CW78:'SmtRes'!CW80)</f>
        <v>0</v>
      </c>
      <c r="W265">
        <f t="shared" si="124"/>
        <v>0</v>
      </c>
      <c r="X265">
        <f t="shared" si="125"/>
        <v>67803.56</v>
      </c>
      <c r="Y265">
        <f t="shared" si="125"/>
        <v>47396.66</v>
      </c>
      <c r="AA265">
        <v>65174513</v>
      </c>
      <c r="AB265">
        <f t="shared" si="126"/>
        <v>16254</v>
      </c>
      <c r="AC265">
        <f>ROUND((0),6)</f>
        <v>0</v>
      </c>
      <c r="AD265">
        <f>ROUND((((0)-(0))+AE265),6)</f>
        <v>0</v>
      </c>
      <c r="AE265">
        <f>ROUND((0),6)</f>
        <v>0</v>
      </c>
      <c r="AF265">
        <f>ROUND((SUM(SmtRes!BT78:'SmtRes'!BT80)),6)</f>
        <v>16254</v>
      </c>
      <c r="AG265">
        <f t="shared" si="127"/>
        <v>0</v>
      </c>
      <c r="AH265">
        <f>(SUM(SmtRes!BU78:'SmtRes'!BU80))</f>
        <v>40</v>
      </c>
      <c r="AI265">
        <f>(0)</f>
        <v>0</v>
      </c>
      <c r="AJ265">
        <f t="shared" si="128"/>
        <v>0</v>
      </c>
      <c r="AK265">
        <v>16254</v>
      </c>
      <c r="AL265">
        <v>0</v>
      </c>
      <c r="AM265">
        <v>0</v>
      </c>
      <c r="AN265">
        <v>0</v>
      </c>
      <c r="AO265">
        <v>16254</v>
      </c>
      <c r="AP265">
        <v>0</v>
      </c>
      <c r="AQ265">
        <v>40</v>
      </c>
      <c r="AR265">
        <v>0</v>
      </c>
      <c r="AS265">
        <v>0</v>
      </c>
      <c r="AT265">
        <v>103</v>
      </c>
      <c r="AU265">
        <v>72</v>
      </c>
      <c r="AV265">
        <v>1</v>
      </c>
      <c r="AW265">
        <v>1</v>
      </c>
      <c r="AZ265">
        <v>1</v>
      </c>
      <c r="BA265">
        <v>1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1</v>
      </c>
      <c r="BJ265" t="s">
        <v>45</v>
      </c>
      <c r="BM265">
        <v>47001</v>
      </c>
      <c r="BN265">
        <v>0</v>
      </c>
      <c r="BO265" t="s">
        <v>3</v>
      </c>
      <c r="BP265">
        <v>0</v>
      </c>
      <c r="BQ265">
        <v>2</v>
      </c>
      <c r="BR265">
        <v>0</v>
      </c>
      <c r="BS265">
        <v>1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103</v>
      </c>
      <c r="CA265">
        <v>72</v>
      </c>
      <c r="CB265" t="s">
        <v>3</v>
      </c>
      <c r="CE265">
        <v>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si="129"/>
        <v>65828.7</v>
      </c>
      <c r="CQ265">
        <f>SUMIF(SmtRes!AQ78:'SmtRes'!AQ80,"=1",SmtRes!AA78:'SmtRes'!AA80)</f>
        <v>0</v>
      </c>
      <c r="CR265">
        <f>SUMIF(SmtRes!AQ78:'SmtRes'!AQ80,"=1",SmtRes!AB78:'SmtRes'!AB80)</f>
        <v>0</v>
      </c>
      <c r="CS265">
        <f>SUMIF(SmtRes!AQ78:'SmtRes'!AQ80,"=1",SmtRes!AC78:'SmtRes'!AC80)</f>
        <v>0</v>
      </c>
      <c r="CT265">
        <f>SUMIF(SmtRes!AQ78:'SmtRes'!AQ80,"=1",SmtRes!AD78:'SmtRes'!AD80)</f>
        <v>406.35</v>
      </c>
      <c r="CU265">
        <f t="shared" si="130"/>
        <v>0</v>
      </c>
      <c r="CV265">
        <f>SUMIF(SmtRes!AQ78:'SmtRes'!AQ80,"=1",SmtRes!BU78:'SmtRes'!BU80)</f>
        <v>40</v>
      </c>
      <c r="CW265">
        <f>SUMIF(SmtRes!AQ78:'SmtRes'!AQ80,"=1",SmtRes!BV78:'SmtRes'!BV80)</f>
        <v>0</v>
      </c>
      <c r="CX265">
        <f t="shared" si="131"/>
        <v>0</v>
      </c>
      <c r="CY265">
        <f t="shared" si="132"/>
        <v>67803.561000000002</v>
      </c>
      <c r="CZ265">
        <f t="shared" si="133"/>
        <v>47396.663999999997</v>
      </c>
      <c r="DC265" t="s">
        <v>3</v>
      </c>
      <c r="DD265" t="s">
        <v>3</v>
      </c>
      <c r="DE265" t="s">
        <v>3</v>
      </c>
      <c r="DF265" t="s">
        <v>3</v>
      </c>
      <c r="DG265" t="s">
        <v>3</v>
      </c>
      <c r="DH265" t="s">
        <v>3</v>
      </c>
      <c r="DI265" t="s">
        <v>3</v>
      </c>
      <c r="DJ265" t="s">
        <v>3</v>
      </c>
      <c r="DK265" t="s">
        <v>3</v>
      </c>
      <c r="DL265" t="s">
        <v>3</v>
      </c>
      <c r="DM265" t="s">
        <v>3</v>
      </c>
      <c r="DN265">
        <v>0</v>
      </c>
      <c r="DO265">
        <v>0</v>
      </c>
      <c r="DP265">
        <v>1</v>
      </c>
      <c r="DQ265">
        <v>1</v>
      </c>
      <c r="DU265">
        <v>1005</v>
      </c>
      <c r="DV265" t="s">
        <v>44</v>
      </c>
      <c r="DW265" t="s">
        <v>44</v>
      </c>
      <c r="DX265">
        <v>100</v>
      </c>
      <c r="DZ265" t="s">
        <v>3</v>
      </c>
      <c r="EA265" t="s">
        <v>3</v>
      </c>
      <c r="EB265" t="s">
        <v>3</v>
      </c>
      <c r="EC265" t="s">
        <v>3</v>
      </c>
      <c r="EE265">
        <v>64851070</v>
      </c>
      <c r="EF265">
        <v>2</v>
      </c>
      <c r="EG265" t="s">
        <v>27</v>
      </c>
      <c r="EH265">
        <v>41</v>
      </c>
      <c r="EI265" t="s">
        <v>46</v>
      </c>
      <c r="EJ265">
        <v>1</v>
      </c>
      <c r="EK265">
        <v>47001</v>
      </c>
      <c r="EL265" t="s">
        <v>46</v>
      </c>
      <c r="EM265" t="s">
        <v>47</v>
      </c>
      <c r="EO265" t="s">
        <v>3</v>
      </c>
      <c r="EQ265">
        <v>0</v>
      </c>
      <c r="ER265">
        <v>0</v>
      </c>
      <c r="ES265">
        <v>0</v>
      </c>
      <c r="ET265">
        <v>0</v>
      </c>
      <c r="EU265">
        <v>0</v>
      </c>
      <c r="EV265">
        <v>0</v>
      </c>
      <c r="EW265">
        <v>40</v>
      </c>
      <c r="EX265">
        <v>0</v>
      </c>
      <c r="EY265">
        <v>0</v>
      </c>
      <c r="FQ265">
        <v>0</v>
      </c>
      <c r="FR265">
        <f t="shared" si="134"/>
        <v>0</v>
      </c>
      <c r="FS265">
        <v>0</v>
      </c>
      <c r="FX265">
        <v>103</v>
      </c>
      <c r="FY265">
        <v>72</v>
      </c>
      <c r="GA265" t="s">
        <v>3</v>
      </c>
      <c r="GD265">
        <v>1</v>
      </c>
      <c r="GF265">
        <v>-1138656760</v>
      </c>
      <c r="GG265">
        <v>2</v>
      </c>
      <c r="GH265">
        <v>1</v>
      </c>
      <c r="GI265">
        <v>-2</v>
      </c>
      <c r="GJ265">
        <v>0</v>
      </c>
      <c r="GK265">
        <v>0</v>
      </c>
      <c r="GL265">
        <f t="shared" si="135"/>
        <v>0</v>
      </c>
      <c r="GM265">
        <f t="shared" si="136"/>
        <v>181028.92</v>
      </c>
      <c r="GN265">
        <f t="shared" si="137"/>
        <v>181028.92</v>
      </c>
      <c r="GO265">
        <f t="shared" si="138"/>
        <v>0</v>
      </c>
      <c r="GP265">
        <f t="shared" si="139"/>
        <v>0</v>
      </c>
      <c r="GR265">
        <v>0</v>
      </c>
      <c r="GS265">
        <v>3</v>
      </c>
      <c r="GT265">
        <v>0</v>
      </c>
      <c r="GU265" t="s">
        <v>3</v>
      </c>
      <c r="GV265">
        <f t="shared" si="140"/>
        <v>0</v>
      </c>
      <c r="GW265">
        <v>1</v>
      </c>
      <c r="GX265">
        <f t="shared" si="141"/>
        <v>0</v>
      </c>
      <c r="HA265">
        <v>0</v>
      </c>
      <c r="HB265">
        <v>0</v>
      </c>
      <c r="HC265">
        <f t="shared" si="142"/>
        <v>0</v>
      </c>
      <c r="HE265" t="s">
        <v>3</v>
      </c>
      <c r="HF265" t="s">
        <v>3</v>
      </c>
      <c r="HM265" t="s">
        <v>3</v>
      </c>
      <c r="HN265" t="s">
        <v>48</v>
      </c>
      <c r="HO265" t="s">
        <v>49</v>
      </c>
      <c r="HP265" t="s">
        <v>46</v>
      </c>
      <c r="HQ265" t="s">
        <v>46</v>
      </c>
      <c r="IK265">
        <v>0</v>
      </c>
    </row>
    <row r="266" spans="1:245" x14ac:dyDescent="0.2">
      <c r="A266">
        <v>18</v>
      </c>
      <c r="B266">
        <v>1</v>
      </c>
      <c r="C266">
        <v>80</v>
      </c>
      <c r="E266" t="s">
        <v>50</v>
      </c>
      <c r="F266" t="s">
        <v>51</v>
      </c>
      <c r="G266" t="s">
        <v>52</v>
      </c>
      <c r="H266" t="s">
        <v>53</v>
      </c>
      <c r="I266">
        <f>I265*J266</f>
        <v>60.75</v>
      </c>
      <c r="J266">
        <v>15</v>
      </c>
      <c r="K266">
        <v>15</v>
      </c>
      <c r="O266">
        <f t="shared" si="122"/>
        <v>70352.75</v>
      </c>
      <c r="P266">
        <f>ROUND(CQ266*I266,2)</f>
        <v>70352.75</v>
      </c>
      <c r="Q266">
        <f>ROUND(CR266*I266,2)</f>
        <v>0</v>
      </c>
      <c r="R266">
        <f>ROUND(CS266*I266,2)</f>
        <v>0</v>
      </c>
      <c r="S266">
        <f>ROUND(CT266*I266,2)</f>
        <v>0</v>
      </c>
      <c r="T266">
        <f t="shared" si="123"/>
        <v>0</v>
      </c>
      <c r="U266">
        <f>ROUND(CV266*I266,7)</f>
        <v>0</v>
      </c>
      <c r="V266">
        <f>ROUND(CW266*I266,7)</f>
        <v>0</v>
      </c>
      <c r="W266">
        <f t="shared" si="124"/>
        <v>0</v>
      </c>
      <c r="X266">
        <f t="shared" si="125"/>
        <v>0</v>
      </c>
      <c r="Y266">
        <f t="shared" si="125"/>
        <v>0</v>
      </c>
      <c r="AA266">
        <v>65174513</v>
      </c>
      <c r="AB266">
        <f t="shared" si="126"/>
        <v>1062.45</v>
      </c>
      <c r="AC266">
        <f>ROUND((ES266),6)</f>
        <v>1062.45</v>
      </c>
      <c r="AD266">
        <f>ROUND((((ET266)-(EU266))+AE266),6)</f>
        <v>0</v>
      </c>
      <c r="AE266">
        <f>ROUND((EU266),6)</f>
        <v>0</v>
      </c>
      <c r="AF266">
        <f>ROUND((EV266),6)</f>
        <v>0</v>
      </c>
      <c r="AG266">
        <f t="shared" si="127"/>
        <v>0</v>
      </c>
      <c r="AH266">
        <f>(EW266)</f>
        <v>0</v>
      </c>
      <c r="AI266">
        <f>(EX266)</f>
        <v>0</v>
      </c>
      <c r="AJ266">
        <f t="shared" si="128"/>
        <v>0</v>
      </c>
      <c r="AK266">
        <v>1062.45</v>
      </c>
      <c r="AL266">
        <v>1062.45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103</v>
      </c>
      <c r="AU266">
        <v>72</v>
      </c>
      <c r="AV266">
        <v>1</v>
      </c>
      <c r="AW266">
        <v>1</v>
      </c>
      <c r="AZ266">
        <v>1</v>
      </c>
      <c r="BA266">
        <v>1</v>
      </c>
      <c r="BB266">
        <v>1</v>
      </c>
      <c r="BC266">
        <v>1.0900000000000001</v>
      </c>
      <c r="BD266" t="s">
        <v>3</v>
      </c>
      <c r="BE266" t="s">
        <v>3</v>
      </c>
      <c r="BF266" t="s">
        <v>3</v>
      </c>
      <c r="BG266" t="s">
        <v>3</v>
      </c>
      <c r="BH266">
        <v>3</v>
      </c>
      <c r="BI266">
        <v>1</v>
      </c>
      <c r="BJ266" t="s">
        <v>54</v>
      </c>
      <c r="BM266">
        <v>47001</v>
      </c>
      <c r="BN266">
        <v>0</v>
      </c>
      <c r="BO266" t="s">
        <v>51</v>
      </c>
      <c r="BP266">
        <v>1</v>
      </c>
      <c r="BQ266">
        <v>2</v>
      </c>
      <c r="BR266">
        <v>0</v>
      </c>
      <c r="BS266">
        <v>1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103</v>
      </c>
      <c r="CA266">
        <v>72</v>
      </c>
      <c r="CB266" t="s">
        <v>3</v>
      </c>
      <c r="CE266">
        <v>0</v>
      </c>
      <c r="CF266">
        <v>0</v>
      </c>
      <c r="CG266">
        <v>0</v>
      </c>
      <c r="CM266">
        <v>0</v>
      </c>
      <c r="CN266" t="s">
        <v>454</v>
      </c>
      <c r="CO266">
        <v>0</v>
      </c>
      <c r="CP266">
        <f t="shared" si="129"/>
        <v>70352.75</v>
      </c>
      <c r="CQ266">
        <f>ROUND(AL266*BC266,2)</f>
        <v>1158.07</v>
      </c>
      <c r="CR266">
        <f>ROUND(AM266*BB266,2)</f>
        <v>0</v>
      </c>
      <c r="CS266">
        <f>ROUND(AN266*BS266,2)</f>
        <v>0</v>
      </c>
      <c r="CT266">
        <f>ROUND(AO266*BA266,2)</f>
        <v>0</v>
      </c>
      <c r="CU266">
        <f t="shared" si="130"/>
        <v>0</v>
      </c>
      <c r="CV266">
        <f>AH266</f>
        <v>0</v>
      </c>
      <c r="CW266">
        <f>AI266</f>
        <v>0</v>
      </c>
      <c r="CX266">
        <f t="shared" si="131"/>
        <v>0</v>
      </c>
      <c r="CY266">
        <f t="shared" si="132"/>
        <v>0</v>
      </c>
      <c r="CZ266">
        <f t="shared" si="133"/>
        <v>0</v>
      </c>
      <c r="DC266" t="s">
        <v>3</v>
      </c>
      <c r="DD266" t="s">
        <v>3</v>
      </c>
      <c r="DE266" t="s">
        <v>3</v>
      </c>
      <c r="DF266" t="s">
        <v>3</v>
      </c>
      <c r="DG266" t="s">
        <v>3</v>
      </c>
      <c r="DH266" t="s">
        <v>3</v>
      </c>
      <c r="DI266" t="s">
        <v>3</v>
      </c>
      <c r="DJ266" t="s">
        <v>3</v>
      </c>
      <c r="DK266" t="s">
        <v>3</v>
      </c>
      <c r="DL266" t="s">
        <v>3</v>
      </c>
      <c r="DM266" t="s">
        <v>3</v>
      </c>
      <c r="DN266">
        <v>0</v>
      </c>
      <c r="DO266">
        <v>0</v>
      </c>
      <c r="DP266">
        <v>1</v>
      </c>
      <c r="DQ266">
        <v>1</v>
      </c>
      <c r="DU266">
        <v>1007</v>
      </c>
      <c r="DV266" t="s">
        <v>53</v>
      </c>
      <c r="DW266" t="s">
        <v>53</v>
      </c>
      <c r="DX266">
        <v>1</v>
      </c>
      <c r="DZ266" t="s">
        <v>3</v>
      </c>
      <c r="EA266" t="s">
        <v>3</v>
      </c>
      <c r="EB266" t="s">
        <v>3</v>
      </c>
      <c r="EC266" t="s">
        <v>3</v>
      </c>
      <c r="EE266">
        <v>64851070</v>
      </c>
      <c r="EF266">
        <v>2</v>
      </c>
      <c r="EG266" t="s">
        <v>27</v>
      </c>
      <c r="EH266">
        <v>41</v>
      </c>
      <c r="EI266" t="s">
        <v>46</v>
      </c>
      <c r="EJ266">
        <v>1</v>
      </c>
      <c r="EK266">
        <v>47001</v>
      </c>
      <c r="EL266" t="s">
        <v>46</v>
      </c>
      <c r="EM266" t="s">
        <v>47</v>
      </c>
      <c r="EO266" t="s">
        <v>55</v>
      </c>
      <c r="EQ266">
        <v>0</v>
      </c>
      <c r="ER266">
        <v>1062.45</v>
      </c>
      <c r="ES266">
        <v>1062.45</v>
      </c>
      <c r="ET266">
        <v>0</v>
      </c>
      <c r="EU266">
        <v>0</v>
      </c>
      <c r="EV266">
        <v>0</v>
      </c>
      <c r="EW266">
        <v>0</v>
      </c>
      <c r="EX266">
        <v>0</v>
      </c>
      <c r="FQ266">
        <v>0</v>
      </c>
      <c r="FR266">
        <f t="shared" si="134"/>
        <v>0</v>
      </c>
      <c r="FS266">
        <v>0</v>
      </c>
      <c r="FX266">
        <v>103</v>
      </c>
      <c r="FY266">
        <v>72</v>
      </c>
      <c r="GA266" t="s">
        <v>3</v>
      </c>
      <c r="GD266">
        <v>1</v>
      </c>
      <c r="GF266">
        <v>-245337019</v>
      </c>
      <c r="GG266">
        <v>2</v>
      </c>
      <c r="GH266">
        <v>1</v>
      </c>
      <c r="GI266">
        <v>2</v>
      </c>
      <c r="GJ266">
        <v>0</v>
      </c>
      <c r="GK266">
        <v>0</v>
      </c>
      <c r="GL266">
        <f t="shared" si="135"/>
        <v>0</v>
      </c>
      <c r="GM266">
        <f t="shared" si="136"/>
        <v>70352.75</v>
      </c>
      <c r="GN266">
        <f t="shared" si="137"/>
        <v>70352.75</v>
      </c>
      <c r="GO266">
        <f t="shared" si="138"/>
        <v>0</v>
      </c>
      <c r="GP266">
        <f t="shared" si="139"/>
        <v>0</v>
      </c>
      <c r="GR266">
        <v>0</v>
      </c>
      <c r="GS266">
        <v>3</v>
      </c>
      <c r="GT266">
        <v>0</v>
      </c>
      <c r="GU266" t="s">
        <v>3</v>
      </c>
      <c r="GV266">
        <f t="shared" si="140"/>
        <v>0</v>
      </c>
      <c r="GW266">
        <v>1</v>
      </c>
      <c r="GX266">
        <f t="shared" si="141"/>
        <v>0</v>
      </c>
      <c r="HA266">
        <v>0</v>
      </c>
      <c r="HB266">
        <v>0</v>
      </c>
      <c r="HC266">
        <f t="shared" si="142"/>
        <v>0</v>
      </c>
      <c r="HE266" t="s">
        <v>3</v>
      </c>
      <c r="HF266" t="s">
        <v>3</v>
      </c>
      <c r="HM266" t="s">
        <v>3</v>
      </c>
      <c r="HN266" t="s">
        <v>48</v>
      </c>
      <c r="HO266" t="s">
        <v>49</v>
      </c>
      <c r="HP266" t="s">
        <v>46</v>
      </c>
      <c r="HQ266" t="s">
        <v>46</v>
      </c>
      <c r="IK266">
        <v>0</v>
      </c>
    </row>
    <row r="267" spans="1:245" x14ac:dyDescent="0.2">
      <c r="A267">
        <v>17</v>
      </c>
      <c r="B267">
        <v>1</v>
      </c>
      <c r="C267">
        <f>ROW(SmtRes!A86)</f>
        <v>86</v>
      </c>
      <c r="D267">
        <f>ROW(EtalonRes!A87)</f>
        <v>87</v>
      </c>
      <c r="E267" t="s">
        <v>56</v>
      </c>
      <c r="F267" t="s">
        <v>57</v>
      </c>
      <c r="G267" t="s">
        <v>218</v>
      </c>
      <c r="H267" t="s">
        <v>44</v>
      </c>
      <c r="I267">
        <f>ROUND(405/100,7)</f>
        <v>4.05</v>
      </c>
      <c r="J267">
        <v>0</v>
      </c>
      <c r="K267">
        <f>ROUND(405/100,7)</f>
        <v>4.05</v>
      </c>
      <c r="O267">
        <f t="shared" si="122"/>
        <v>20625.13</v>
      </c>
      <c r="P267">
        <f>SUMIF(SmtRes!AQ81:'SmtRes'!AQ86,"=1",SmtRes!DF81:'SmtRes'!DF86)</f>
        <v>2024.6</v>
      </c>
      <c r="Q267">
        <f>SUMIF(SmtRes!AQ81:'SmtRes'!AQ86,"=1",SmtRes!DG81:'SmtRes'!DG86)</f>
        <v>6755.31</v>
      </c>
      <c r="R267">
        <f>SUMIF(SmtRes!AQ81:'SmtRes'!AQ86,"=1",SmtRes!DH81:'SmtRes'!DH86)</f>
        <v>2582.75</v>
      </c>
      <c r="S267">
        <f>SUMIF(SmtRes!AQ81:'SmtRes'!AQ86,"=1",SmtRes!DI81:'SmtRes'!DI86)</f>
        <v>9262.4699999999993</v>
      </c>
      <c r="T267">
        <f t="shared" si="123"/>
        <v>0</v>
      </c>
      <c r="U267">
        <f>SUMIF(SmtRes!AQ81:'SmtRes'!AQ86,"=1",SmtRes!CV81:'SmtRes'!CV86)</f>
        <v>22.9635</v>
      </c>
      <c r="V267">
        <f>SUMIF(SmtRes!AQ81:'SmtRes'!AQ86,"=1",SmtRes!CW81:'SmtRes'!CW86)</f>
        <v>5.2649999999999997</v>
      </c>
      <c r="W267">
        <f t="shared" si="124"/>
        <v>0</v>
      </c>
      <c r="X267">
        <f t="shared" si="125"/>
        <v>12200.58</v>
      </c>
      <c r="Y267">
        <f t="shared" si="125"/>
        <v>8528.56</v>
      </c>
      <c r="AA267">
        <v>65174513</v>
      </c>
      <c r="AB267">
        <f t="shared" si="126"/>
        <v>4000.2107999999998</v>
      </c>
      <c r="AC267">
        <f>ROUND((SUM(SmtRes!BQ81:'SmtRes'!BQ86)),6)</f>
        <v>357.1</v>
      </c>
      <c r="AD267">
        <f>ROUND((((SUM(SmtRes!BR81:'SmtRes'!BR86))-(SUM(SmtRes!BS81:'SmtRes'!BS86)))+AE267),6)</f>
        <v>1356.0820000000001</v>
      </c>
      <c r="AE267">
        <f>ROUND((SUM(SmtRes!BS81:'SmtRes'!BS86)),6)</f>
        <v>637.71500000000003</v>
      </c>
      <c r="AF267">
        <f>ROUND((SUM(SmtRes!BT81:'SmtRes'!BT86)),6)</f>
        <v>2287.0288</v>
      </c>
      <c r="AG267">
        <f t="shared" si="127"/>
        <v>0</v>
      </c>
      <c r="AH267">
        <f>(SUM(SmtRes!BU81:'SmtRes'!BU86))</f>
        <v>5.67</v>
      </c>
      <c r="AI267">
        <f>(SUM(SmtRes!BV81:'SmtRes'!BV86))</f>
        <v>1.3</v>
      </c>
      <c r="AJ267">
        <f t="shared" si="128"/>
        <v>0</v>
      </c>
      <c r="AK267">
        <v>4637.9258</v>
      </c>
      <c r="AL267">
        <v>357.1</v>
      </c>
      <c r="AM267">
        <v>1356.0820000000001</v>
      </c>
      <c r="AN267">
        <v>637.71500000000003</v>
      </c>
      <c r="AO267">
        <v>2287.0288</v>
      </c>
      <c r="AP267">
        <v>0</v>
      </c>
      <c r="AQ267">
        <v>5.67</v>
      </c>
      <c r="AR267">
        <v>1.3</v>
      </c>
      <c r="AS267">
        <v>0</v>
      </c>
      <c r="AT267">
        <v>103</v>
      </c>
      <c r="AU267">
        <v>72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1</v>
      </c>
      <c r="BJ267" t="s">
        <v>59</v>
      </c>
      <c r="BM267">
        <v>47001</v>
      </c>
      <c r="BN267">
        <v>0</v>
      </c>
      <c r="BO267" t="s">
        <v>3</v>
      </c>
      <c r="BP267">
        <v>0</v>
      </c>
      <c r="BQ267">
        <v>2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103</v>
      </c>
      <c r="CA267">
        <v>72</v>
      </c>
      <c r="CB267" t="s">
        <v>3</v>
      </c>
      <c r="CE267">
        <v>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129"/>
        <v>20625.129999999997</v>
      </c>
      <c r="CQ267">
        <f>SUMIF(SmtRes!AQ81:'SmtRes'!AQ86,"=1",SmtRes!AA81:'SmtRes'!AA86)</f>
        <v>49.99</v>
      </c>
      <c r="CR267">
        <f>SUMIF(SmtRes!AQ81:'SmtRes'!AQ86,"=1",SmtRes!AB81:'SmtRes'!AB86)</f>
        <v>1283.06</v>
      </c>
      <c r="CS267">
        <f>SUMIF(SmtRes!AQ81:'SmtRes'!AQ86,"=1",SmtRes!AC81:'SmtRes'!AC86)</f>
        <v>490.55</v>
      </c>
      <c r="CT267">
        <f>SUMIF(SmtRes!AQ81:'SmtRes'!AQ86,"=1",SmtRes!AD81:'SmtRes'!AD86)</f>
        <v>834.67</v>
      </c>
      <c r="CU267">
        <f t="shared" si="130"/>
        <v>0</v>
      </c>
      <c r="CV267">
        <f>SUMIF(SmtRes!AQ81:'SmtRes'!AQ86,"=1",SmtRes!BU81:'SmtRes'!BU86)</f>
        <v>5.67</v>
      </c>
      <c r="CW267">
        <f>SUMIF(SmtRes!AQ81:'SmtRes'!AQ86,"=1",SmtRes!BV81:'SmtRes'!BV86)</f>
        <v>1.3</v>
      </c>
      <c r="CX267">
        <f t="shared" si="131"/>
        <v>0</v>
      </c>
      <c r="CY267">
        <f t="shared" si="132"/>
        <v>12200.576599999999</v>
      </c>
      <c r="CZ267">
        <f t="shared" si="133"/>
        <v>8528.5583999999999</v>
      </c>
      <c r="DC267" t="s">
        <v>3</v>
      </c>
      <c r="DD267" t="s">
        <v>3</v>
      </c>
      <c r="DE267" t="s">
        <v>3</v>
      </c>
      <c r="DF267" t="s">
        <v>3</v>
      </c>
      <c r="DG267" t="s">
        <v>3</v>
      </c>
      <c r="DH267" t="s">
        <v>3</v>
      </c>
      <c r="DI267" t="s">
        <v>3</v>
      </c>
      <c r="DJ267" t="s">
        <v>3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1005</v>
      </c>
      <c r="DV267" t="s">
        <v>44</v>
      </c>
      <c r="DW267" t="s">
        <v>44</v>
      </c>
      <c r="DX267">
        <v>100</v>
      </c>
      <c r="DZ267" t="s">
        <v>3</v>
      </c>
      <c r="EA267" t="s">
        <v>3</v>
      </c>
      <c r="EB267" t="s">
        <v>3</v>
      </c>
      <c r="EC267" t="s">
        <v>3</v>
      </c>
      <c r="EE267">
        <v>64851070</v>
      </c>
      <c r="EF267">
        <v>2</v>
      </c>
      <c r="EG267" t="s">
        <v>27</v>
      </c>
      <c r="EH267">
        <v>41</v>
      </c>
      <c r="EI267" t="s">
        <v>46</v>
      </c>
      <c r="EJ267">
        <v>1</v>
      </c>
      <c r="EK267">
        <v>47001</v>
      </c>
      <c r="EL267" t="s">
        <v>46</v>
      </c>
      <c r="EM267" t="s">
        <v>47</v>
      </c>
      <c r="EO267" t="s">
        <v>3</v>
      </c>
      <c r="EQ267">
        <v>0</v>
      </c>
      <c r="ER267">
        <v>0</v>
      </c>
      <c r="ES267">
        <v>0</v>
      </c>
      <c r="ET267">
        <v>0</v>
      </c>
      <c r="EU267">
        <v>0</v>
      </c>
      <c r="EV267">
        <v>0</v>
      </c>
      <c r="EW267">
        <v>5.67</v>
      </c>
      <c r="EX267">
        <v>1.3</v>
      </c>
      <c r="EY267">
        <v>0</v>
      </c>
      <c r="FQ267">
        <v>0</v>
      </c>
      <c r="FR267">
        <f t="shared" si="134"/>
        <v>0</v>
      </c>
      <c r="FS267">
        <v>0</v>
      </c>
      <c r="FX267">
        <v>103</v>
      </c>
      <c r="FY267">
        <v>72</v>
      </c>
      <c r="GA267" t="s">
        <v>3</v>
      </c>
      <c r="GD267">
        <v>1</v>
      </c>
      <c r="GF267">
        <v>-913226590</v>
      </c>
      <c r="GG267">
        <v>2</v>
      </c>
      <c r="GH267">
        <v>1</v>
      </c>
      <c r="GI267">
        <v>-2</v>
      </c>
      <c r="GJ267">
        <v>0</v>
      </c>
      <c r="GK267">
        <v>0</v>
      </c>
      <c r="GL267">
        <f t="shared" si="135"/>
        <v>0</v>
      </c>
      <c r="GM267">
        <f t="shared" si="136"/>
        <v>41354.269999999997</v>
      </c>
      <c r="GN267">
        <f t="shared" si="137"/>
        <v>41354.269999999997</v>
      </c>
      <c r="GO267">
        <f t="shared" si="138"/>
        <v>0</v>
      </c>
      <c r="GP267">
        <f t="shared" si="139"/>
        <v>0</v>
      </c>
      <c r="GR267">
        <v>0</v>
      </c>
      <c r="GS267">
        <v>0</v>
      </c>
      <c r="GT267">
        <v>0</v>
      </c>
      <c r="GU267" t="s">
        <v>3</v>
      </c>
      <c r="GV267">
        <f t="shared" si="140"/>
        <v>0</v>
      </c>
      <c r="GW267">
        <v>1</v>
      </c>
      <c r="GX267">
        <f t="shared" si="141"/>
        <v>0</v>
      </c>
      <c r="HA267">
        <v>0</v>
      </c>
      <c r="HB267">
        <v>0</v>
      </c>
      <c r="HC267">
        <f t="shared" si="142"/>
        <v>0</v>
      </c>
      <c r="HE267" t="s">
        <v>3</v>
      </c>
      <c r="HF267" t="s">
        <v>3</v>
      </c>
      <c r="HM267" t="s">
        <v>3</v>
      </c>
      <c r="HN267" t="s">
        <v>48</v>
      </c>
      <c r="HO267" t="s">
        <v>49</v>
      </c>
      <c r="HP267" t="s">
        <v>46</v>
      </c>
      <c r="HQ267" t="s">
        <v>46</v>
      </c>
      <c r="IK267">
        <v>0</v>
      </c>
    </row>
    <row r="268" spans="1:245" x14ac:dyDescent="0.2">
      <c r="A268">
        <v>18</v>
      </c>
      <c r="B268">
        <v>1</v>
      </c>
      <c r="C268">
        <v>86</v>
      </c>
      <c r="E268" t="s">
        <v>60</v>
      </c>
      <c r="F268" t="s">
        <v>61</v>
      </c>
      <c r="G268" t="s">
        <v>62</v>
      </c>
      <c r="H268" t="s">
        <v>63</v>
      </c>
      <c r="I268">
        <f>I267*J268</f>
        <v>8.1</v>
      </c>
      <c r="J268">
        <v>2</v>
      </c>
      <c r="K268">
        <v>2</v>
      </c>
      <c r="O268">
        <f t="shared" si="122"/>
        <v>2463.5300000000002</v>
      </c>
      <c r="P268">
        <f>ROUND(CQ268*I268,2)</f>
        <v>2463.5300000000002</v>
      </c>
      <c r="Q268">
        <f>ROUND(CR268*I268,2)</f>
        <v>0</v>
      </c>
      <c r="R268">
        <f>ROUND(CS268*I268,2)</f>
        <v>0</v>
      </c>
      <c r="S268">
        <f>ROUND(CT268*I268,2)</f>
        <v>0</v>
      </c>
      <c r="T268">
        <f t="shared" si="123"/>
        <v>0</v>
      </c>
      <c r="U268">
        <f>ROUND(CV268*I268,7)</f>
        <v>0</v>
      </c>
      <c r="V268">
        <f>ROUND(CW268*I268,7)</f>
        <v>0</v>
      </c>
      <c r="W268">
        <f t="shared" si="124"/>
        <v>0</v>
      </c>
      <c r="X268">
        <f t="shared" si="125"/>
        <v>0</v>
      </c>
      <c r="Y268">
        <f t="shared" si="125"/>
        <v>0</v>
      </c>
      <c r="AA268">
        <v>65174513</v>
      </c>
      <c r="AB268">
        <f t="shared" si="126"/>
        <v>271.55</v>
      </c>
      <c r="AC268">
        <f>ROUND((ES268),6)</f>
        <v>271.55</v>
      </c>
      <c r="AD268">
        <f>ROUND((((ET268)-(EU268))+AE268),6)</f>
        <v>0</v>
      </c>
      <c r="AE268">
        <f>ROUND((EU268),6)</f>
        <v>0</v>
      </c>
      <c r="AF268">
        <f>ROUND((EV268),6)</f>
        <v>0</v>
      </c>
      <c r="AG268">
        <f t="shared" si="127"/>
        <v>0</v>
      </c>
      <c r="AH268">
        <f>(EW268)</f>
        <v>0</v>
      </c>
      <c r="AI268">
        <f>(EX268)</f>
        <v>0</v>
      </c>
      <c r="AJ268">
        <f t="shared" si="128"/>
        <v>0</v>
      </c>
      <c r="AK268">
        <v>271.55</v>
      </c>
      <c r="AL268">
        <v>271.55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103</v>
      </c>
      <c r="AU268">
        <v>72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1.1200000000000001</v>
      </c>
      <c r="BD268" t="s">
        <v>3</v>
      </c>
      <c r="BE268" t="s">
        <v>3</v>
      </c>
      <c r="BF268" t="s">
        <v>3</v>
      </c>
      <c r="BG268" t="s">
        <v>3</v>
      </c>
      <c r="BH268">
        <v>3</v>
      </c>
      <c r="BI268">
        <v>1</v>
      </c>
      <c r="BJ268" t="s">
        <v>64</v>
      </c>
      <c r="BM268">
        <v>47001</v>
      </c>
      <c r="BN268">
        <v>0</v>
      </c>
      <c r="BO268" t="s">
        <v>61</v>
      </c>
      <c r="BP268">
        <v>1</v>
      </c>
      <c r="BQ268">
        <v>2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103</v>
      </c>
      <c r="CA268">
        <v>72</v>
      </c>
      <c r="CB268" t="s">
        <v>3</v>
      </c>
      <c r="CE268">
        <v>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129"/>
        <v>2463.5300000000002</v>
      </c>
      <c r="CQ268">
        <f>ROUND(AL268*BC268,2)</f>
        <v>304.14</v>
      </c>
      <c r="CR268">
        <f>ROUND(AM268*BB268,2)</f>
        <v>0</v>
      </c>
      <c r="CS268">
        <f>ROUND(AN268*BS268,2)</f>
        <v>0</v>
      </c>
      <c r="CT268">
        <f>ROUND(AO268*BA268,2)</f>
        <v>0</v>
      </c>
      <c r="CU268">
        <f t="shared" si="130"/>
        <v>0</v>
      </c>
      <c r="CV268">
        <f>AH268</f>
        <v>0</v>
      </c>
      <c r="CW268">
        <f>AI268</f>
        <v>0</v>
      </c>
      <c r="CX268">
        <f t="shared" si="131"/>
        <v>0</v>
      </c>
      <c r="CY268">
        <f t="shared" si="132"/>
        <v>0</v>
      </c>
      <c r="CZ268">
        <f t="shared" si="133"/>
        <v>0</v>
      </c>
      <c r="DC268" t="s">
        <v>3</v>
      </c>
      <c r="DD268" t="s">
        <v>3</v>
      </c>
      <c r="DE268" t="s">
        <v>3</v>
      </c>
      <c r="DF268" t="s">
        <v>3</v>
      </c>
      <c r="DG268" t="s">
        <v>3</v>
      </c>
      <c r="DH268" t="s">
        <v>3</v>
      </c>
      <c r="DI268" t="s">
        <v>3</v>
      </c>
      <c r="DJ268" t="s">
        <v>3</v>
      </c>
      <c r="DK268" t="s">
        <v>3</v>
      </c>
      <c r="DL268" t="s">
        <v>3</v>
      </c>
      <c r="DM268" t="s">
        <v>3</v>
      </c>
      <c r="DN268">
        <v>0</v>
      </c>
      <c r="DO268">
        <v>0</v>
      </c>
      <c r="DP268">
        <v>1</v>
      </c>
      <c r="DQ268">
        <v>1</v>
      </c>
      <c r="DU268">
        <v>1009</v>
      </c>
      <c r="DV268" t="s">
        <v>63</v>
      </c>
      <c r="DW268" t="s">
        <v>63</v>
      </c>
      <c r="DX268">
        <v>1</v>
      </c>
      <c r="DZ268" t="s">
        <v>3</v>
      </c>
      <c r="EA268" t="s">
        <v>3</v>
      </c>
      <c r="EB268" t="s">
        <v>3</v>
      </c>
      <c r="EC268" t="s">
        <v>3</v>
      </c>
      <c r="EE268">
        <v>64851070</v>
      </c>
      <c r="EF268">
        <v>2</v>
      </c>
      <c r="EG268" t="s">
        <v>27</v>
      </c>
      <c r="EH268">
        <v>41</v>
      </c>
      <c r="EI268" t="s">
        <v>46</v>
      </c>
      <c r="EJ268">
        <v>1</v>
      </c>
      <c r="EK268">
        <v>47001</v>
      </c>
      <c r="EL268" t="s">
        <v>46</v>
      </c>
      <c r="EM268" t="s">
        <v>47</v>
      </c>
      <c r="EO268" t="s">
        <v>3</v>
      </c>
      <c r="EQ268">
        <v>0</v>
      </c>
      <c r="ER268">
        <v>271.55</v>
      </c>
      <c r="ES268">
        <v>271.55</v>
      </c>
      <c r="ET268">
        <v>0</v>
      </c>
      <c r="EU268">
        <v>0</v>
      </c>
      <c r="EV268">
        <v>0</v>
      </c>
      <c r="EW268">
        <v>0</v>
      </c>
      <c r="EX268">
        <v>0</v>
      </c>
      <c r="FQ268">
        <v>0</v>
      </c>
      <c r="FR268">
        <f t="shared" si="134"/>
        <v>0</v>
      </c>
      <c r="FS268">
        <v>0</v>
      </c>
      <c r="FX268">
        <v>103</v>
      </c>
      <c r="FY268">
        <v>72</v>
      </c>
      <c r="GA268" t="s">
        <v>3</v>
      </c>
      <c r="GD268">
        <v>1</v>
      </c>
      <c r="GF268">
        <v>1850248102</v>
      </c>
      <c r="GG268">
        <v>2</v>
      </c>
      <c r="GH268">
        <v>1</v>
      </c>
      <c r="GI268">
        <v>2</v>
      </c>
      <c r="GJ268">
        <v>0</v>
      </c>
      <c r="GK268">
        <v>0</v>
      </c>
      <c r="GL268">
        <f t="shared" si="135"/>
        <v>0</v>
      </c>
      <c r="GM268">
        <f t="shared" si="136"/>
        <v>2463.5300000000002</v>
      </c>
      <c r="GN268">
        <f t="shared" si="137"/>
        <v>2463.5300000000002</v>
      </c>
      <c r="GO268">
        <f t="shared" si="138"/>
        <v>0</v>
      </c>
      <c r="GP268">
        <f t="shared" si="139"/>
        <v>0</v>
      </c>
      <c r="GR268">
        <v>0</v>
      </c>
      <c r="GS268">
        <v>3</v>
      </c>
      <c r="GT268">
        <v>0</v>
      </c>
      <c r="GU268" t="s">
        <v>3</v>
      </c>
      <c r="GV268">
        <f t="shared" si="140"/>
        <v>0</v>
      </c>
      <c r="GW268">
        <v>1</v>
      </c>
      <c r="GX268">
        <f t="shared" si="141"/>
        <v>0</v>
      </c>
      <c r="HA268">
        <v>0</v>
      </c>
      <c r="HB268">
        <v>0</v>
      </c>
      <c r="HC268">
        <f t="shared" si="142"/>
        <v>0</v>
      </c>
      <c r="HE268" t="s">
        <v>3</v>
      </c>
      <c r="HF268" t="s">
        <v>3</v>
      </c>
      <c r="HM268" t="s">
        <v>3</v>
      </c>
      <c r="HN268" t="s">
        <v>48</v>
      </c>
      <c r="HO268" t="s">
        <v>49</v>
      </c>
      <c r="HP268" t="s">
        <v>46</v>
      </c>
      <c r="HQ268" t="s">
        <v>46</v>
      </c>
      <c r="IK268">
        <v>0</v>
      </c>
    </row>
    <row r="270" spans="1:245" x14ac:dyDescent="0.2">
      <c r="A270" s="2">
        <v>51</v>
      </c>
      <c r="B270" s="2">
        <f>B259</f>
        <v>1</v>
      </c>
      <c r="C270" s="2">
        <f>A259</f>
        <v>4</v>
      </c>
      <c r="D270" s="2">
        <f>ROW(A259)</f>
        <v>259</v>
      </c>
      <c r="E270" s="2"/>
      <c r="F270" s="2" t="str">
        <f>IF(F259&lt;&gt;"",F259,"")</f>
        <v>Новый раздел</v>
      </c>
      <c r="G270" s="2" t="str">
        <f>IF(G259&lt;&gt;"",G259,"")</f>
        <v>Землянные работы</v>
      </c>
      <c r="H270" s="2">
        <v>0</v>
      </c>
      <c r="I270" s="2"/>
      <c r="J270" s="2"/>
      <c r="K270" s="2"/>
      <c r="L270" s="2"/>
      <c r="M270" s="2"/>
      <c r="N270" s="2"/>
      <c r="O270" s="2">
        <f t="shared" ref="O270:T270" si="143">ROUND(AB270,2)</f>
        <v>299120.76</v>
      </c>
      <c r="P270" s="2">
        <f t="shared" si="143"/>
        <v>74840.88</v>
      </c>
      <c r="Q270" s="2">
        <f t="shared" si="143"/>
        <v>6755.31</v>
      </c>
      <c r="R270" s="2">
        <f t="shared" si="143"/>
        <v>2582.75</v>
      </c>
      <c r="S270" s="2">
        <f t="shared" si="143"/>
        <v>214941.82</v>
      </c>
      <c r="T270" s="2">
        <f t="shared" si="143"/>
        <v>0</v>
      </c>
      <c r="U270" s="2">
        <f>AH270</f>
        <v>540.65070000000003</v>
      </c>
      <c r="V270" s="2">
        <f>AI270</f>
        <v>5.2649999999999997</v>
      </c>
      <c r="W270" s="2">
        <f>ROUND(AJ270,2)</f>
        <v>0</v>
      </c>
      <c r="X270" s="2">
        <f>ROUND(AK270,2)</f>
        <v>204471.22</v>
      </c>
      <c r="Y270" s="2">
        <f>ROUND(AL270,2)</f>
        <v>111865.48</v>
      </c>
      <c r="Z270" s="2"/>
      <c r="AA270" s="2"/>
      <c r="AB270" s="2">
        <f>ROUND(SUMIF(AA263:AA268,"=65174513",O263:O268),2)</f>
        <v>299120.76</v>
      </c>
      <c r="AC270" s="2">
        <f>ROUND(SUMIF(AA263:AA268,"=65174513",P263:P268),2)</f>
        <v>74840.88</v>
      </c>
      <c r="AD270" s="2">
        <f>ROUND(SUMIF(AA263:AA268,"=65174513",Q263:Q268),2)</f>
        <v>6755.31</v>
      </c>
      <c r="AE270" s="2">
        <f>ROUND(SUMIF(AA263:AA268,"=65174513",R263:R268),2)</f>
        <v>2582.75</v>
      </c>
      <c r="AF270" s="2">
        <f>ROUND(SUMIF(AA263:AA268,"=65174513",S263:S268),2)</f>
        <v>214941.82</v>
      </c>
      <c r="AG270" s="2">
        <f>ROUND(SUMIF(AA263:AA268,"=65174513",T263:T268),2)</f>
        <v>0</v>
      </c>
      <c r="AH270" s="2">
        <f>SUMIF(AA263:AA268,"=65174513",U263:U268)</f>
        <v>540.65070000000003</v>
      </c>
      <c r="AI270" s="2">
        <f>SUMIF(AA263:AA268,"=65174513",V263:V268)</f>
        <v>5.2649999999999997</v>
      </c>
      <c r="AJ270" s="2">
        <f>ROUND(SUMIF(AA263:AA268,"=65174513",W263:W268),2)</f>
        <v>0</v>
      </c>
      <c r="AK270" s="2">
        <f>ROUND(SUMIF(AA263:AA268,"=65174513",X263:X268),2)</f>
        <v>204471.22</v>
      </c>
      <c r="AL270" s="2">
        <f>ROUND(SUMIF(AA263:AA268,"=65174513",Y263:Y268),2)</f>
        <v>111865.48</v>
      </c>
      <c r="AM270" s="2"/>
      <c r="AN270" s="2"/>
      <c r="AO270" s="2">
        <f t="shared" ref="AO270:BD270" si="144">ROUND(BX270,2)</f>
        <v>0</v>
      </c>
      <c r="AP270" s="2">
        <f t="shared" si="144"/>
        <v>0</v>
      </c>
      <c r="AQ270" s="2">
        <f t="shared" si="144"/>
        <v>0</v>
      </c>
      <c r="AR270" s="2">
        <f t="shared" si="144"/>
        <v>615457.46</v>
      </c>
      <c r="AS270" s="2">
        <f t="shared" si="144"/>
        <v>615457.46</v>
      </c>
      <c r="AT270" s="2">
        <f t="shared" si="144"/>
        <v>0</v>
      </c>
      <c r="AU270" s="2">
        <f t="shared" si="144"/>
        <v>0</v>
      </c>
      <c r="AV270" s="2">
        <f t="shared" si="144"/>
        <v>74840.88</v>
      </c>
      <c r="AW270" s="2">
        <f t="shared" si="144"/>
        <v>74840.88</v>
      </c>
      <c r="AX270" s="2">
        <f t="shared" si="144"/>
        <v>0</v>
      </c>
      <c r="AY270" s="2">
        <f t="shared" si="144"/>
        <v>74840.88</v>
      </c>
      <c r="AZ270" s="2">
        <f t="shared" si="144"/>
        <v>0</v>
      </c>
      <c r="BA270" s="2">
        <f t="shared" si="144"/>
        <v>0</v>
      </c>
      <c r="BB270" s="2">
        <f t="shared" si="144"/>
        <v>0</v>
      </c>
      <c r="BC270" s="2">
        <f t="shared" si="144"/>
        <v>0</v>
      </c>
      <c r="BD270" s="2">
        <f t="shared" si="144"/>
        <v>0</v>
      </c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>
        <f>ROUND(SUMIF(AA263:AA268,"=65174513",FQ263:FQ268),2)</f>
        <v>0</v>
      </c>
      <c r="BY270" s="2">
        <f>ROUND(SUMIF(AA263:AA268,"=65174513",FR263:FR268),2)</f>
        <v>0</v>
      </c>
      <c r="BZ270" s="2">
        <f>ROUND(SUMIF(AA263:AA268,"=65174513",GL263:GL268),2)</f>
        <v>0</v>
      </c>
      <c r="CA270" s="2">
        <f>ROUND(SUMIF(AA263:AA268,"=65174513",GM263:GM268),2)</f>
        <v>615457.46</v>
      </c>
      <c r="CB270" s="2">
        <f>ROUND(SUMIF(AA263:AA268,"=65174513",GN263:GN268),2)</f>
        <v>615457.46</v>
      </c>
      <c r="CC270" s="2">
        <f>ROUND(SUMIF(AA263:AA268,"=65174513",GO263:GO268),2)</f>
        <v>0</v>
      </c>
      <c r="CD270" s="2">
        <f>ROUND(SUMIF(AA263:AA268,"=65174513",GP263:GP268),2)</f>
        <v>0</v>
      </c>
      <c r="CE270" s="2">
        <f>AC270-BX270</f>
        <v>74840.88</v>
      </c>
      <c r="CF270" s="2">
        <f>AC270-BY270</f>
        <v>74840.88</v>
      </c>
      <c r="CG270" s="2">
        <f>BX270-BZ270</f>
        <v>0</v>
      </c>
      <c r="CH270" s="2">
        <f>AC270-BX270-BY270+BZ270</f>
        <v>74840.88</v>
      </c>
      <c r="CI270" s="2">
        <f>BY270-BZ270</f>
        <v>0</v>
      </c>
      <c r="CJ270" s="2">
        <f>ROUND(SUMIF(AA263:AA268,"=65174513",GX263:GX268),2)</f>
        <v>0</v>
      </c>
      <c r="CK270" s="2">
        <f>ROUND(SUMIF(AA263:AA268,"=65174513",GY263:GY268),2)</f>
        <v>0</v>
      </c>
      <c r="CL270" s="2">
        <f>ROUND(SUMIF(AA263:AA268,"=65174513",GZ263:GZ268),2)</f>
        <v>0</v>
      </c>
      <c r="CM270" s="2">
        <f>ROUND(SUMIF(AA263:AA268,"=65174513",HD263:HD268),2)</f>
        <v>0</v>
      </c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3"/>
      <c r="DH270" s="3"/>
      <c r="DI270" s="3"/>
      <c r="DJ270" s="3"/>
      <c r="DK270" s="3"/>
      <c r="DL270" s="3"/>
      <c r="DM270" s="3"/>
      <c r="DN270" s="3"/>
      <c r="DO270" s="3"/>
      <c r="DP270" s="3"/>
      <c r="DQ270" s="3"/>
      <c r="DR270" s="3"/>
      <c r="DS270" s="3"/>
      <c r="DT270" s="3"/>
      <c r="DU270" s="3"/>
      <c r="DV270" s="3"/>
      <c r="DW270" s="3"/>
      <c r="DX270" s="3"/>
      <c r="DY270" s="3"/>
      <c r="DZ270" s="3"/>
      <c r="EA270" s="3"/>
      <c r="EB270" s="3"/>
      <c r="EC270" s="3"/>
      <c r="ED270" s="3"/>
      <c r="EE270" s="3"/>
      <c r="EF270" s="3"/>
      <c r="EG270" s="3"/>
      <c r="EH270" s="3"/>
      <c r="EI270" s="3"/>
      <c r="EJ270" s="3"/>
      <c r="EK270" s="3"/>
      <c r="EL270" s="3"/>
      <c r="EM270" s="3"/>
      <c r="EN270" s="3"/>
      <c r="EO270" s="3"/>
      <c r="EP270" s="3"/>
      <c r="EQ270" s="3"/>
      <c r="ER270" s="3"/>
      <c r="ES270" s="3"/>
      <c r="ET270" s="3"/>
      <c r="EU270" s="3"/>
      <c r="EV270" s="3"/>
      <c r="EW270" s="3"/>
      <c r="EX270" s="3"/>
      <c r="EY270" s="3"/>
      <c r="EZ270" s="3"/>
      <c r="FA270" s="3"/>
      <c r="FB270" s="3"/>
      <c r="FC270" s="3"/>
      <c r="FD270" s="3"/>
      <c r="FE270" s="3"/>
      <c r="FF270" s="3"/>
      <c r="FG270" s="3"/>
      <c r="FH270" s="3"/>
      <c r="FI270" s="3"/>
      <c r="FJ270" s="3"/>
      <c r="FK270" s="3"/>
      <c r="FL270" s="3"/>
      <c r="FM270" s="3"/>
      <c r="FN270" s="3"/>
      <c r="FO270" s="3"/>
      <c r="FP270" s="3"/>
      <c r="FQ270" s="3"/>
      <c r="FR270" s="3"/>
      <c r="FS270" s="3"/>
      <c r="FT270" s="3"/>
      <c r="FU270" s="3"/>
      <c r="FV270" s="3"/>
      <c r="FW270" s="3"/>
      <c r="FX270" s="3"/>
      <c r="FY270" s="3"/>
      <c r="FZ270" s="3"/>
      <c r="GA270" s="3"/>
      <c r="GB270" s="3"/>
      <c r="GC270" s="3"/>
      <c r="GD270" s="3"/>
      <c r="GE270" s="3"/>
      <c r="GF270" s="3"/>
      <c r="GG270" s="3"/>
      <c r="GH270" s="3"/>
      <c r="GI270" s="3"/>
      <c r="GJ270" s="3"/>
      <c r="GK270" s="3"/>
      <c r="GL270" s="3"/>
      <c r="GM270" s="3"/>
      <c r="GN270" s="3"/>
      <c r="GO270" s="3"/>
      <c r="GP270" s="3"/>
      <c r="GQ270" s="3"/>
      <c r="GR270" s="3"/>
      <c r="GS270" s="3"/>
      <c r="GT270" s="3"/>
      <c r="GU270" s="3"/>
      <c r="GV270" s="3"/>
      <c r="GW270" s="3"/>
      <c r="GX270" s="3">
        <v>0</v>
      </c>
    </row>
    <row r="272" spans="1:245" x14ac:dyDescent="0.2">
      <c r="A272" s="4">
        <v>50</v>
      </c>
      <c r="B272" s="4">
        <v>0</v>
      </c>
      <c r="C272" s="4">
        <v>0</v>
      </c>
      <c r="D272" s="4">
        <v>1</v>
      </c>
      <c r="E272" s="4">
        <v>201</v>
      </c>
      <c r="F272" s="4">
        <f>ROUND(Source!O270,O272)</f>
        <v>299120.76</v>
      </c>
      <c r="G272" s="4" t="s">
        <v>65</v>
      </c>
      <c r="H272" s="4" t="s">
        <v>66</v>
      </c>
      <c r="I272" s="4"/>
      <c r="J272" s="4"/>
      <c r="K272" s="4">
        <v>201</v>
      </c>
      <c r="L272" s="4">
        <v>1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299120.76</v>
      </c>
      <c r="X272" s="4">
        <v>1</v>
      </c>
      <c r="Y272" s="4">
        <v>299120.76</v>
      </c>
      <c r="Z272" s="4"/>
      <c r="AA272" s="4"/>
      <c r="AB272" s="4"/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202</v>
      </c>
      <c r="F273" s="4">
        <f>ROUND(Source!P270,O273)</f>
        <v>74840.88</v>
      </c>
      <c r="G273" s="4" t="s">
        <v>67</v>
      </c>
      <c r="H273" s="4" t="s">
        <v>68</v>
      </c>
      <c r="I273" s="4"/>
      <c r="J273" s="4"/>
      <c r="K273" s="4">
        <v>202</v>
      </c>
      <c r="L273" s="4">
        <v>2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74840.88</v>
      </c>
      <c r="X273" s="4">
        <v>1</v>
      </c>
      <c r="Y273" s="4">
        <v>74840.88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222</v>
      </c>
      <c r="F274" s="4">
        <f>ROUND(Source!AO270,O274)</f>
        <v>0</v>
      </c>
      <c r="G274" s="4" t="s">
        <v>69</v>
      </c>
      <c r="H274" s="4" t="s">
        <v>70</v>
      </c>
      <c r="I274" s="4"/>
      <c r="J274" s="4"/>
      <c r="K274" s="4">
        <v>222</v>
      </c>
      <c r="L274" s="4">
        <v>3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225</v>
      </c>
      <c r="F275" s="4">
        <f>ROUND(Source!AV270,O275)</f>
        <v>74840.88</v>
      </c>
      <c r="G275" s="4" t="s">
        <v>71</v>
      </c>
      <c r="H275" s="4" t="s">
        <v>72</v>
      </c>
      <c r="I275" s="4"/>
      <c r="J275" s="4"/>
      <c r="K275" s="4">
        <v>225</v>
      </c>
      <c r="L275" s="4">
        <v>4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74840.88</v>
      </c>
      <c r="X275" s="4">
        <v>1</v>
      </c>
      <c r="Y275" s="4">
        <v>74840.88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226</v>
      </c>
      <c r="F276" s="4">
        <f>ROUND(Source!AW270,O276)</f>
        <v>74840.88</v>
      </c>
      <c r="G276" s="4" t="s">
        <v>73</v>
      </c>
      <c r="H276" s="4" t="s">
        <v>74</v>
      </c>
      <c r="I276" s="4"/>
      <c r="J276" s="4"/>
      <c r="K276" s="4">
        <v>226</v>
      </c>
      <c r="L276" s="4">
        <v>5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74840.88</v>
      </c>
      <c r="X276" s="4">
        <v>1</v>
      </c>
      <c r="Y276" s="4">
        <v>74840.88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227</v>
      </c>
      <c r="F277" s="4">
        <f>ROUND(Source!AX270,O277)</f>
        <v>0</v>
      </c>
      <c r="G277" s="4" t="s">
        <v>75</v>
      </c>
      <c r="H277" s="4" t="s">
        <v>76</v>
      </c>
      <c r="I277" s="4"/>
      <c r="J277" s="4"/>
      <c r="K277" s="4">
        <v>227</v>
      </c>
      <c r="L277" s="4">
        <v>6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228</v>
      </c>
      <c r="F278" s="4">
        <f>ROUND(Source!AY270,O278)</f>
        <v>74840.88</v>
      </c>
      <c r="G278" s="4" t="s">
        <v>77</v>
      </c>
      <c r="H278" s="4" t="s">
        <v>78</v>
      </c>
      <c r="I278" s="4"/>
      <c r="J278" s="4"/>
      <c r="K278" s="4">
        <v>228</v>
      </c>
      <c r="L278" s="4">
        <v>7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74840.88</v>
      </c>
      <c r="X278" s="4">
        <v>1</v>
      </c>
      <c r="Y278" s="4">
        <v>74840.88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216</v>
      </c>
      <c r="F279" s="4">
        <f>ROUND(Source!AP270,O279)</f>
        <v>0</v>
      </c>
      <c r="G279" s="4" t="s">
        <v>79</v>
      </c>
      <c r="H279" s="4" t="s">
        <v>80</v>
      </c>
      <c r="I279" s="4"/>
      <c r="J279" s="4"/>
      <c r="K279" s="4">
        <v>216</v>
      </c>
      <c r="L279" s="4">
        <v>8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223</v>
      </c>
      <c r="F280" s="4">
        <f>ROUND(Source!AQ270,O280)</f>
        <v>0</v>
      </c>
      <c r="G280" s="4" t="s">
        <v>81</v>
      </c>
      <c r="H280" s="4" t="s">
        <v>82</v>
      </c>
      <c r="I280" s="4"/>
      <c r="J280" s="4"/>
      <c r="K280" s="4">
        <v>223</v>
      </c>
      <c r="L280" s="4">
        <v>9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229</v>
      </c>
      <c r="F281" s="4">
        <f>ROUND(Source!AZ270,O281)</f>
        <v>0</v>
      </c>
      <c r="G281" s="4" t="s">
        <v>83</v>
      </c>
      <c r="H281" s="4" t="s">
        <v>84</v>
      </c>
      <c r="I281" s="4"/>
      <c r="J281" s="4"/>
      <c r="K281" s="4">
        <v>229</v>
      </c>
      <c r="L281" s="4">
        <v>10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203</v>
      </c>
      <c r="F282" s="4">
        <f>ROUND(Source!Q270,O282)</f>
        <v>6755.31</v>
      </c>
      <c r="G282" s="4" t="s">
        <v>85</v>
      </c>
      <c r="H282" s="4" t="s">
        <v>86</v>
      </c>
      <c r="I282" s="4"/>
      <c r="J282" s="4"/>
      <c r="K282" s="4">
        <v>203</v>
      </c>
      <c r="L282" s="4">
        <v>11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6755.31</v>
      </c>
      <c r="X282" s="4">
        <v>1</v>
      </c>
      <c r="Y282" s="4">
        <v>6755.31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231</v>
      </c>
      <c r="F283" s="4">
        <f>ROUND(Source!BB270,O283)</f>
        <v>0</v>
      </c>
      <c r="G283" s="4" t="s">
        <v>87</v>
      </c>
      <c r="H283" s="4" t="s">
        <v>88</v>
      </c>
      <c r="I283" s="4"/>
      <c r="J283" s="4"/>
      <c r="K283" s="4">
        <v>231</v>
      </c>
      <c r="L283" s="4">
        <v>12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204</v>
      </c>
      <c r="F284" s="4">
        <f>ROUND(Source!R270,O284)</f>
        <v>2582.75</v>
      </c>
      <c r="G284" s="4" t="s">
        <v>89</v>
      </c>
      <c r="H284" s="4" t="s">
        <v>90</v>
      </c>
      <c r="I284" s="4"/>
      <c r="J284" s="4"/>
      <c r="K284" s="4">
        <v>204</v>
      </c>
      <c r="L284" s="4">
        <v>13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2582.75</v>
      </c>
      <c r="X284" s="4">
        <v>1</v>
      </c>
      <c r="Y284" s="4">
        <v>2582.75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205</v>
      </c>
      <c r="F285" s="4">
        <f>ROUND(Source!S270,O285)</f>
        <v>214941.82</v>
      </c>
      <c r="G285" s="4" t="s">
        <v>91</v>
      </c>
      <c r="H285" s="4" t="s">
        <v>92</v>
      </c>
      <c r="I285" s="4"/>
      <c r="J285" s="4"/>
      <c r="K285" s="4">
        <v>205</v>
      </c>
      <c r="L285" s="4">
        <v>14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214941.81999999998</v>
      </c>
      <c r="X285" s="4">
        <v>1</v>
      </c>
      <c r="Y285" s="4">
        <v>214941.81999999998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232</v>
      </c>
      <c r="F286" s="4">
        <f>ROUND(Source!BC270,O286)</f>
        <v>0</v>
      </c>
      <c r="G286" s="4" t="s">
        <v>93</v>
      </c>
      <c r="H286" s="4" t="s">
        <v>94</v>
      </c>
      <c r="I286" s="4"/>
      <c r="J286" s="4"/>
      <c r="K286" s="4">
        <v>232</v>
      </c>
      <c r="L286" s="4">
        <v>15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214</v>
      </c>
      <c r="F287" s="4">
        <f>ROUND(Source!AS270,O287)</f>
        <v>615457.46</v>
      </c>
      <c r="G287" s="4" t="s">
        <v>95</v>
      </c>
      <c r="H287" s="4" t="s">
        <v>96</v>
      </c>
      <c r="I287" s="4"/>
      <c r="J287" s="4"/>
      <c r="K287" s="4">
        <v>214</v>
      </c>
      <c r="L287" s="4">
        <v>16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615457.46</v>
      </c>
      <c r="X287" s="4">
        <v>1</v>
      </c>
      <c r="Y287" s="4">
        <v>615457.46</v>
      </c>
      <c r="Z287" s="4"/>
      <c r="AA287" s="4"/>
      <c r="AB287" s="4"/>
    </row>
    <row r="288" spans="1:28" x14ac:dyDescent="0.2">
      <c r="A288" s="4">
        <v>50</v>
      </c>
      <c r="B288" s="4">
        <v>0</v>
      </c>
      <c r="C288" s="4">
        <v>0</v>
      </c>
      <c r="D288" s="4">
        <v>1</v>
      </c>
      <c r="E288" s="4">
        <v>215</v>
      </c>
      <c r="F288" s="4">
        <f>ROUND(Source!AT270,O288)</f>
        <v>0</v>
      </c>
      <c r="G288" s="4" t="s">
        <v>97</v>
      </c>
      <c r="H288" s="4" t="s">
        <v>98</v>
      </c>
      <c r="I288" s="4"/>
      <c r="J288" s="4"/>
      <c r="K288" s="4">
        <v>215</v>
      </c>
      <c r="L288" s="4">
        <v>17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45" x14ac:dyDescent="0.2">
      <c r="A289" s="4">
        <v>50</v>
      </c>
      <c r="B289" s="4">
        <v>0</v>
      </c>
      <c r="C289" s="4">
        <v>0</v>
      </c>
      <c r="D289" s="4">
        <v>1</v>
      </c>
      <c r="E289" s="4">
        <v>217</v>
      </c>
      <c r="F289" s="4">
        <f>ROUND(Source!AU270,O289)</f>
        <v>0</v>
      </c>
      <c r="G289" s="4" t="s">
        <v>99</v>
      </c>
      <c r="H289" s="4" t="s">
        <v>100</v>
      </c>
      <c r="I289" s="4"/>
      <c r="J289" s="4"/>
      <c r="K289" s="4">
        <v>217</v>
      </c>
      <c r="L289" s="4">
        <v>18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45" x14ac:dyDescent="0.2">
      <c r="A290" s="4">
        <v>50</v>
      </c>
      <c r="B290" s="4">
        <v>0</v>
      </c>
      <c r="C290" s="4">
        <v>0</v>
      </c>
      <c r="D290" s="4">
        <v>1</v>
      </c>
      <c r="E290" s="4">
        <v>230</v>
      </c>
      <c r="F290" s="4">
        <f>ROUND(Source!BA270,O290)</f>
        <v>0</v>
      </c>
      <c r="G290" s="4" t="s">
        <v>101</v>
      </c>
      <c r="H290" s="4" t="s">
        <v>102</v>
      </c>
      <c r="I290" s="4"/>
      <c r="J290" s="4"/>
      <c r="K290" s="4">
        <v>230</v>
      </c>
      <c r="L290" s="4">
        <v>19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45" x14ac:dyDescent="0.2">
      <c r="A291" s="4">
        <v>50</v>
      </c>
      <c r="B291" s="4">
        <v>0</v>
      </c>
      <c r="C291" s="4">
        <v>0</v>
      </c>
      <c r="D291" s="4">
        <v>1</v>
      </c>
      <c r="E291" s="4">
        <v>206</v>
      </c>
      <c r="F291" s="4">
        <f>ROUND(Source!T270,O291)</f>
        <v>0</v>
      </c>
      <c r="G291" s="4" t="s">
        <v>103</v>
      </c>
      <c r="H291" s="4" t="s">
        <v>104</v>
      </c>
      <c r="I291" s="4"/>
      <c r="J291" s="4"/>
      <c r="K291" s="4">
        <v>206</v>
      </c>
      <c r="L291" s="4">
        <v>20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45" x14ac:dyDescent="0.2">
      <c r="A292" s="4">
        <v>50</v>
      </c>
      <c r="B292" s="4">
        <v>0</v>
      </c>
      <c r="C292" s="4">
        <v>0</v>
      </c>
      <c r="D292" s="4">
        <v>1</v>
      </c>
      <c r="E292" s="4">
        <v>207</v>
      </c>
      <c r="F292" s="4">
        <f>ROUND(Source!U270,O292)</f>
        <v>540.65070000000003</v>
      </c>
      <c r="G292" s="4" t="s">
        <v>105</v>
      </c>
      <c r="H292" s="4" t="s">
        <v>106</v>
      </c>
      <c r="I292" s="4"/>
      <c r="J292" s="4"/>
      <c r="K292" s="4">
        <v>207</v>
      </c>
      <c r="L292" s="4">
        <v>21</v>
      </c>
      <c r="M292" s="4">
        <v>3</v>
      </c>
      <c r="N292" s="4" t="s">
        <v>3</v>
      </c>
      <c r="O292" s="4">
        <v>7</v>
      </c>
      <c r="P292" s="4"/>
      <c r="Q292" s="4"/>
      <c r="R292" s="4"/>
      <c r="S292" s="4"/>
      <c r="T292" s="4"/>
      <c r="U292" s="4"/>
      <c r="V292" s="4"/>
      <c r="W292" s="4">
        <v>540.65070000000003</v>
      </c>
      <c r="X292" s="4">
        <v>1</v>
      </c>
      <c r="Y292" s="4">
        <v>540.65070000000003</v>
      </c>
      <c r="Z292" s="4"/>
      <c r="AA292" s="4"/>
      <c r="AB292" s="4"/>
    </row>
    <row r="293" spans="1:245" x14ac:dyDescent="0.2">
      <c r="A293" s="4">
        <v>50</v>
      </c>
      <c r="B293" s="4">
        <v>0</v>
      </c>
      <c r="C293" s="4">
        <v>0</v>
      </c>
      <c r="D293" s="4">
        <v>1</v>
      </c>
      <c r="E293" s="4">
        <v>208</v>
      </c>
      <c r="F293" s="4">
        <f>ROUND(Source!V270,O293)</f>
        <v>5.2649999999999997</v>
      </c>
      <c r="G293" s="4" t="s">
        <v>107</v>
      </c>
      <c r="H293" s="4" t="s">
        <v>108</v>
      </c>
      <c r="I293" s="4"/>
      <c r="J293" s="4"/>
      <c r="K293" s="4">
        <v>208</v>
      </c>
      <c r="L293" s="4">
        <v>22</v>
      </c>
      <c r="M293" s="4">
        <v>3</v>
      </c>
      <c r="N293" s="4" t="s">
        <v>3</v>
      </c>
      <c r="O293" s="4">
        <v>7</v>
      </c>
      <c r="P293" s="4"/>
      <c r="Q293" s="4"/>
      <c r="R293" s="4"/>
      <c r="S293" s="4"/>
      <c r="T293" s="4"/>
      <c r="U293" s="4"/>
      <c r="V293" s="4"/>
      <c r="W293" s="4">
        <v>5.2649999999999997</v>
      </c>
      <c r="X293" s="4">
        <v>1</v>
      </c>
      <c r="Y293" s="4">
        <v>5.2649999999999997</v>
      </c>
      <c r="Z293" s="4"/>
      <c r="AA293" s="4"/>
      <c r="AB293" s="4"/>
    </row>
    <row r="294" spans="1:245" x14ac:dyDescent="0.2">
      <c r="A294" s="4">
        <v>50</v>
      </c>
      <c r="B294" s="4">
        <v>0</v>
      </c>
      <c r="C294" s="4">
        <v>0</v>
      </c>
      <c r="D294" s="4">
        <v>1</v>
      </c>
      <c r="E294" s="4">
        <v>209</v>
      </c>
      <c r="F294" s="4">
        <f>ROUND(Source!W270,O294)</f>
        <v>0</v>
      </c>
      <c r="G294" s="4" t="s">
        <v>109</v>
      </c>
      <c r="H294" s="4" t="s">
        <v>110</v>
      </c>
      <c r="I294" s="4"/>
      <c r="J294" s="4"/>
      <c r="K294" s="4">
        <v>209</v>
      </c>
      <c r="L294" s="4">
        <v>23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45" x14ac:dyDescent="0.2">
      <c r="A295" s="4">
        <v>50</v>
      </c>
      <c r="B295" s="4">
        <v>0</v>
      </c>
      <c r="C295" s="4">
        <v>0</v>
      </c>
      <c r="D295" s="4">
        <v>1</v>
      </c>
      <c r="E295" s="4">
        <v>233</v>
      </c>
      <c r="F295" s="4">
        <f>ROUND(Source!BD270,O295)</f>
        <v>0</v>
      </c>
      <c r="G295" s="4" t="s">
        <v>111</v>
      </c>
      <c r="H295" s="4" t="s">
        <v>112</v>
      </c>
      <c r="I295" s="4"/>
      <c r="J295" s="4"/>
      <c r="K295" s="4">
        <v>233</v>
      </c>
      <c r="L295" s="4">
        <v>24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45" x14ac:dyDescent="0.2">
      <c r="A296" s="4">
        <v>50</v>
      </c>
      <c r="B296" s="4">
        <v>0</v>
      </c>
      <c r="C296" s="4">
        <v>0</v>
      </c>
      <c r="D296" s="4">
        <v>1</v>
      </c>
      <c r="E296" s="4">
        <v>210</v>
      </c>
      <c r="F296" s="4">
        <f>ROUND(Source!X270,O296)</f>
        <v>204471.22</v>
      </c>
      <c r="G296" s="4" t="s">
        <v>113</v>
      </c>
      <c r="H296" s="4" t="s">
        <v>114</v>
      </c>
      <c r="I296" s="4"/>
      <c r="J296" s="4"/>
      <c r="K296" s="4">
        <v>210</v>
      </c>
      <c r="L296" s="4">
        <v>25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204471.22</v>
      </c>
      <c r="X296" s="4">
        <v>1</v>
      </c>
      <c r="Y296" s="4">
        <v>204471.22</v>
      </c>
      <c r="Z296" s="4"/>
      <c r="AA296" s="4"/>
      <c r="AB296" s="4"/>
    </row>
    <row r="297" spans="1:245" x14ac:dyDescent="0.2">
      <c r="A297" s="4">
        <v>50</v>
      </c>
      <c r="B297" s="4">
        <v>0</v>
      </c>
      <c r="C297" s="4">
        <v>0</v>
      </c>
      <c r="D297" s="4">
        <v>1</v>
      </c>
      <c r="E297" s="4">
        <v>211</v>
      </c>
      <c r="F297" s="4">
        <f>ROUND(Source!Y270,O297)</f>
        <v>111865.48</v>
      </c>
      <c r="G297" s="4" t="s">
        <v>115</v>
      </c>
      <c r="H297" s="4" t="s">
        <v>116</v>
      </c>
      <c r="I297" s="4"/>
      <c r="J297" s="4"/>
      <c r="K297" s="4">
        <v>211</v>
      </c>
      <c r="L297" s="4">
        <v>26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111865.48</v>
      </c>
      <c r="X297" s="4">
        <v>1</v>
      </c>
      <c r="Y297" s="4">
        <v>111865.48</v>
      </c>
      <c r="Z297" s="4"/>
      <c r="AA297" s="4"/>
      <c r="AB297" s="4"/>
    </row>
    <row r="298" spans="1:245" x14ac:dyDescent="0.2">
      <c r="A298" s="4">
        <v>50</v>
      </c>
      <c r="B298" s="4">
        <v>0</v>
      </c>
      <c r="C298" s="4">
        <v>0</v>
      </c>
      <c r="D298" s="4">
        <v>1</v>
      </c>
      <c r="E298" s="4">
        <v>224</v>
      </c>
      <c r="F298" s="4">
        <f>ROUND(Source!AR270,O298)</f>
        <v>615457.46</v>
      </c>
      <c r="G298" s="4" t="s">
        <v>117</v>
      </c>
      <c r="H298" s="4" t="s">
        <v>118</v>
      </c>
      <c r="I298" s="4"/>
      <c r="J298" s="4"/>
      <c r="K298" s="4">
        <v>224</v>
      </c>
      <c r="L298" s="4">
        <v>27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615457.46</v>
      </c>
      <c r="X298" s="4">
        <v>1</v>
      </c>
      <c r="Y298" s="4">
        <v>615457.46</v>
      </c>
      <c r="Z298" s="4"/>
      <c r="AA298" s="4"/>
      <c r="AB298" s="4"/>
    </row>
    <row r="300" spans="1:245" x14ac:dyDescent="0.2">
      <c r="A300" s="1">
        <v>4</v>
      </c>
      <c r="B300" s="1">
        <v>1</v>
      </c>
      <c r="C300" s="1"/>
      <c r="D300" s="1">
        <f>ROW(A309)</f>
        <v>309</v>
      </c>
      <c r="E300" s="1"/>
      <c r="F300" s="1" t="s">
        <v>18</v>
      </c>
      <c r="G300" s="1" t="s">
        <v>119</v>
      </c>
      <c r="H300" s="1" t="s">
        <v>3</v>
      </c>
      <c r="I300" s="1">
        <v>0</v>
      </c>
      <c r="J300" s="1"/>
      <c r="K300" s="1">
        <v>0</v>
      </c>
      <c r="L300" s="1"/>
      <c r="M300" s="1" t="s">
        <v>3</v>
      </c>
      <c r="N300" s="1"/>
      <c r="O300" s="1"/>
      <c r="P300" s="1"/>
      <c r="Q300" s="1"/>
      <c r="R300" s="1"/>
      <c r="S300" s="1">
        <v>0</v>
      </c>
      <c r="T300" s="1"/>
      <c r="U300" s="1" t="s">
        <v>3</v>
      </c>
      <c r="V300" s="1">
        <v>0</v>
      </c>
      <c r="W300" s="1"/>
      <c r="X300" s="1"/>
      <c r="Y300" s="1"/>
      <c r="Z300" s="1"/>
      <c r="AA300" s="1"/>
      <c r="AB300" s="1" t="s">
        <v>3</v>
      </c>
      <c r="AC300" s="1" t="s">
        <v>3</v>
      </c>
      <c r="AD300" s="1" t="s">
        <v>3</v>
      </c>
      <c r="AE300" s="1" t="s">
        <v>3</v>
      </c>
      <c r="AF300" s="1" t="s">
        <v>3</v>
      </c>
      <c r="AG300" s="1" t="s">
        <v>3</v>
      </c>
      <c r="AH300" s="1"/>
      <c r="AI300" s="1"/>
      <c r="AJ300" s="1"/>
      <c r="AK300" s="1"/>
      <c r="AL300" s="1"/>
      <c r="AM300" s="1"/>
      <c r="AN300" s="1"/>
      <c r="AO300" s="1"/>
      <c r="AP300" s="1" t="s">
        <v>3</v>
      </c>
      <c r="AQ300" s="1" t="s">
        <v>3</v>
      </c>
      <c r="AR300" s="1" t="s">
        <v>3</v>
      </c>
      <c r="AS300" s="1"/>
      <c r="AT300" s="1"/>
      <c r="AU300" s="1"/>
      <c r="AV300" s="1"/>
      <c r="AW300" s="1"/>
      <c r="AX300" s="1"/>
      <c r="AY300" s="1"/>
      <c r="AZ300" s="1" t="s">
        <v>3</v>
      </c>
      <c r="BA300" s="1"/>
      <c r="BB300" s="1" t="s">
        <v>3</v>
      </c>
      <c r="BC300" s="1" t="s">
        <v>3</v>
      </c>
      <c r="BD300" s="1" t="s">
        <v>3</v>
      </c>
      <c r="BE300" s="1" t="s">
        <v>3</v>
      </c>
      <c r="BF300" s="1" t="s">
        <v>3</v>
      </c>
      <c r="BG300" s="1" t="s">
        <v>3</v>
      </c>
      <c r="BH300" s="1" t="s">
        <v>3</v>
      </c>
      <c r="BI300" s="1" t="s">
        <v>3</v>
      </c>
      <c r="BJ300" s="1" t="s">
        <v>3</v>
      </c>
      <c r="BK300" s="1" t="s">
        <v>3</v>
      </c>
      <c r="BL300" s="1" t="s">
        <v>3</v>
      </c>
      <c r="BM300" s="1" t="s">
        <v>3</v>
      </c>
      <c r="BN300" s="1" t="s">
        <v>3</v>
      </c>
      <c r="BO300" s="1" t="s">
        <v>3</v>
      </c>
      <c r="BP300" s="1" t="s">
        <v>3</v>
      </c>
      <c r="BQ300" s="1"/>
      <c r="BR300" s="1"/>
      <c r="BS300" s="1"/>
      <c r="BT300" s="1"/>
      <c r="BU300" s="1"/>
      <c r="BV300" s="1"/>
      <c r="BW300" s="1"/>
      <c r="BX300" s="1">
        <v>0</v>
      </c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>
        <v>0</v>
      </c>
    </row>
    <row r="302" spans="1:245" x14ac:dyDescent="0.2">
      <c r="A302" s="2">
        <v>52</v>
      </c>
      <c r="B302" s="2">
        <f t="shared" ref="B302:G302" si="145">B309</f>
        <v>1</v>
      </c>
      <c r="C302" s="2">
        <f t="shared" si="145"/>
        <v>4</v>
      </c>
      <c r="D302" s="2">
        <f t="shared" si="145"/>
        <v>300</v>
      </c>
      <c r="E302" s="2">
        <f t="shared" si="145"/>
        <v>0</v>
      </c>
      <c r="F302" s="2" t="str">
        <f t="shared" si="145"/>
        <v>Новый раздел</v>
      </c>
      <c r="G302" s="2" t="str">
        <f t="shared" si="145"/>
        <v>Демонтажные работы</v>
      </c>
      <c r="H302" s="2"/>
      <c r="I302" s="2"/>
      <c r="J302" s="2"/>
      <c r="K302" s="2"/>
      <c r="L302" s="2"/>
      <c r="M302" s="2"/>
      <c r="N302" s="2"/>
      <c r="O302" s="2">
        <f t="shared" ref="O302:AT302" si="146">O309</f>
        <v>26981.57</v>
      </c>
      <c r="P302" s="2">
        <f t="shared" si="146"/>
        <v>0</v>
      </c>
      <c r="Q302" s="2">
        <f t="shared" si="146"/>
        <v>1537.67</v>
      </c>
      <c r="R302" s="2">
        <f t="shared" si="146"/>
        <v>845.36</v>
      </c>
      <c r="S302" s="2">
        <f t="shared" si="146"/>
        <v>24598.54</v>
      </c>
      <c r="T302" s="2">
        <f t="shared" si="146"/>
        <v>0</v>
      </c>
      <c r="U302" s="2">
        <f t="shared" si="146"/>
        <v>49.948799999999999</v>
      </c>
      <c r="V302" s="2">
        <f t="shared" si="146"/>
        <v>1.5543000000000002</v>
      </c>
      <c r="W302" s="2">
        <f t="shared" si="146"/>
        <v>0</v>
      </c>
      <c r="X302" s="2">
        <f t="shared" si="146"/>
        <v>24680.57</v>
      </c>
      <c r="Y302" s="2">
        <f t="shared" si="146"/>
        <v>12976.39</v>
      </c>
      <c r="Z302" s="2">
        <f t="shared" si="146"/>
        <v>0</v>
      </c>
      <c r="AA302" s="2">
        <f t="shared" si="146"/>
        <v>0</v>
      </c>
      <c r="AB302" s="2">
        <f t="shared" si="146"/>
        <v>26981.57</v>
      </c>
      <c r="AC302" s="2">
        <f t="shared" si="146"/>
        <v>0</v>
      </c>
      <c r="AD302" s="2">
        <f t="shared" si="146"/>
        <v>1537.67</v>
      </c>
      <c r="AE302" s="2">
        <f t="shared" si="146"/>
        <v>845.36</v>
      </c>
      <c r="AF302" s="2">
        <f t="shared" si="146"/>
        <v>24598.54</v>
      </c>
      <c r="AG302" s="2">
        <f t="shared" si="146"/>
        <v>0</v>
      </c>
      <c r="AH302" s="2">
        <f t="shared" si="146"/>
        <v>49.948799999999999</v>
      </c>
      <c r="AI302" s="2">
        <f t="shared" si="146"/>
        <v>1.5543000000000002</v>
      </c>
      <c r="AJ302" s="2">
        <f t="shared" si="146"/>
        <v>0</v>
      </c>
      <c r="AK302" s="2">
        <f t="shared" si="146"/>
        <v>24680.57</v>
      </c>
      <c r="AL302" s="2">
        <f t="shared" si="146"/>
        <v>12976.39</v>
      </c>
      <c r="AM302" s="2">
        <f t="shared" si="146"/>
        <v>0</v>
      </c>
      <c r="AN302" s="2">
        <f t="shared" si="146"/>
        <v>0</v>
      </c>
      <c r="AO302" s="2">
        <f t="shared" si="146"/>
        <v>0</v>
      </c>
      <c r="AP302" s="2">
        <f t="shared" si="146"/>
        <v>0</v>
      </c>
      <c r="AQ302" s="2">
        <f t="shared" si="146"/>
        <v>0</v>
      </c>
      <c r="AR302" s="2">
        <f t="shared" si="146"/>
        <v>64638.53</v>
      </c>
      <c r="AS302" s="2">
        <f t="shared" si="146"/>
        <v>0</v>
      </c>
      <c r="AT302" s="2">
        <f t="shared" si="146"/>
        <v>64638.53</v>
      </c>
      <c r="AU302" s="2">
        <f t="shared" ref="AU302:BZ302" si="147">AU309</f>
        <v>0</v>
      </c>
      <c r="AV302" s="2">
        <f t="shared" si="147"/>
        <v>0</v>
      </c>
      <c r="AW302" s="2">
        <f t="shared" si="147"/>
        <v>0</v>
      </c>
      <c r="AX302" s="2">
        <f t="shared" si="147"/>
        <v>0</v>
      </c>
      <c r="AY302" s="2">
        <f t="shared" si="147"/>
        <v>0</v>
      </c>
      <c r="AZ302" s="2">
        <f t="shared" si="147"/>
        <v>0</v>
      </c>
      <c r="BA302" s="2">
        <f t="shared" si="147"/>
        <v>0</v>
      </c>
      <c r="BB302" s="2">
        <f t="shared" si="147"/>
        <v>0</v>
      </c>
      <c r="BC302" s="2">
        <f t="shared" si="147"/>
        <v>0</v>
      </c>
      <c r="BD302" s="2">
        <f t="shared" si="147"/>
        <v>0</v>
      </c>
      <c r="BE302" s="2">
        <f t="shared" si="147"/>
        <v>0</v>
      </c>
      <c r="BF302" s="2">
        <f t="shared" si="147"/>
        <v>0</v>
      </c>
      <c r="BG302" s="2">
        <f t="shared" si="147"/>
        <v>0</v>
      </c>
      <c r="BH302" s="2">
        <f t="shared" si="147"/>
        <v>0</v>
      </c>
      <c r="BI302" s="2">
        <f t="shared" si="147"/>
        <v>0</v>
      </c>
      <c r="BJ302" s="2">
        <f t="shared" si="147"/>
        <v>0</v>
      </c>
      <c r="BK302" s="2">
        <f t="shared" si="147"/>
        <v>0</v>
      </c>
      <c r="BL302" s="2">
        <f t="shared" si="147"/>
        <v>0</v>
      </c>
      <c r="BM302" s="2">
        <f t="shared" si="147"/>
        <v>0</v>
      </c>
      <c r="BN302" s="2">
        <f t="shared" si="147"/>
        <v>0</v>
      </c>
      <c r="BO302" s="2">
        <f t="shared" si="147"/>
        <v>0</v>
      </c>
      <c r="BP302" s="2">
        <f t="shared" si="147"/>
        <v>0</v>
      </c>
      <c r="BQ302" s="2">
        <f t="shared" si="147"/>
        <v>0</v>
      </c>
      <c r="BR302" s="2">
        <f t="shared" si="147"/>
        <v>0</v>
      </c>
      <c r="BS302" s="2">
        <f t="shared" si="147"/>
        <v>0</v>
      </c>
      <c r="BT302" s="2">
        <f t="shared" si="147"/>
        <v>0</v>
      </c>
      <c r="BU302" s="2">
        <f t="shared" si="147"/>
        <v>0</v>
      </c>
      <c r="BV302" s="2">
        <f t="shared" si="147"/>
        <v>0</v>
      </c>
      <c r="BW302" s="2">
        <f t="shared" si="147"/>
        <v>0</v>
      </c>
      <c r="BX302" s="2">
        <f t="shared" si="147"/>
        <v>0</v>
      </c>
      <c r="BY302" s="2">
        <f t="shared" si="147"/>
        <v>0</v>
      </c>
      <c r="BZ302" s="2">
        <f t="shared" si="147"/>
        <v>0</v>
      </c>
      <c r="CA302" s="2">
        <f t="shared" ref="CA302:DF302" si="148">CA309</f>
        <v>64638.53</v>
      </c>
      <c r="CB302" s="2">
        <f t="shared" si="148"/>
        <v>0</v>
      </c>
      <c r="CC302" s="2">
        <f t="shared" si="148"/>
        <v>64638.53</v>
      </c>
      <c r="CD302" s="2">
        <f t="shared" si="148"/>
        <v>0</v>
      </c>
      <c r="CE302" s="2">
        <f t="shared" si="148"/>
        <v>0</v>
      </c>
      <c r="CF302" s="2">
        <f t="shared" si="148"/>
        <v>0</v>
      </c>
      <c r="CG302" s="2">
        <f t="shared" si="148"/>
        <v>0</v>
      </c>
      <c r="CH302" s="2">
        <f t="shared" si="148"/>
        <v>0</v>
      </c>
      <c r="CI302" s="2">
        <f t="shared" si="148"/>
        <v>0</v>
      </c>
      <c r="CJ302" s="2">
        <f t="shared" si="148"/>
        <v>0</v>
      </c>
      <c r="CK302" s="2">
        <f t="shared" si="148"/>
        <v>0</v>
      </c>
      <c r="CL302" s="2">
        <f t="shared" si="148"/>
        <v>0</v>
      </c>
      <c r="CM302" s="2">
        <f t="shared" si="148"/>
        <v>0</v>
      </c>
      <c r="CN302" s="2">
        <f t="shared" si="148"/>
        <v>0</v>
      </c>
      <c r="CO302" s="2">
        <f t="shared" si="148"/>
        <v>0</v>
      </c>
      <c r="CP302" s="2">
        <f t="shared" si="148"/>
        <v>0</v>
      </c>
      <c r="CQ302" s="2">
        <f t="shared" si="148"/>
        <v>0</v>
      </c>
      <c r="CR302" s="2">
        <f t="shared" si="148"/>
        <v>0</v>
      </c>
      <c r="CS302" s="2">
        <f t="shared" si="148"/>
        <v>0</v>
      </c>
      <c r="CT302" s="2">
        <f t="shared" si="148"/>
        <v>0</v>
      </c>
      <c r="CU302" s="2">
        <f t="shared" si="148"/>
        <v>0</v>
      </c>
      <c r="CV302" s="2">
        <f t="shared" si="148"/>
        <v>0</v>
      </c>
      <c r="CW302" s="2">
        <f t="shared" si="148"/>
        <v>0</v>
      </c>
      <c r="CX302" s="2">
        <f t="shared" si="148"/>
        <v>0</v>
      </c>
      <c r="CY302" s="2">
        <f t="shared" si="148"/>
        <v>0</v>
      </c>
      <c r="CZ302" s="2">
        <f t="shared" si="148"/>
        <v>0</v>
      </c>
      <c r="DA302" s="2">
        <f t="shared" si="148"/>
        <v>0</v>
      </c>
      <c r="DB302" s="2">
        <f t="shared" si="148"/>
        <v>0</v>
      </c>
      <c r="DC302" s="2">
        <f t="shared" si="148"/>
        <v>0</v>
      </c>
      <c r="DD302" s="2">
        <f t="shared" si="148"/>
        <v>0</v>
      </c>
      <c r="DE302" s="2">
        <f t="shared" si="148"/>
        <v>0</v>
      </c>
      <c r="DF302" s="2">
        <f t="shared" si="148"/>
        <v>0</v>
      </c>
      <c r="DG302" s="3">
        <f t="shared" ref="DG302:EL302" si="149">DG309</f>
        <v>0</v>
      </c>
      <c r="DH302" s="3">
        <f t="shared" si="149"/>
        <v>0</v>
      </c>
      <c r="DI302" s="3">
        <f t="shared" si="149"/>
        <v>0</v>
      </c>
      <c r="DJ302" s="3">
        <f t="shared" si="149"/>
        <v>0</v>
      </c>
      <c r="DK302" s="3">
        <f t="shared" si="149"/>
        <v>0</v>
      </c>
      <c r="DL302" s="3">
        <f t="shared" si="149"/>
        <v>0</v>
      </c>
      <c r="DM302" s="3">
        <f t="shared" si="149"/>
        <v>0</v>
      </c>
      <c r="DN302" s="3">
        <f t="shared" si="149"/>
        <v>0</v>
      </c>
      <c r="DO302" s="3">
        <f t="shared" si="149"/>
        <v>0</v>
      </c>
      <c r="DP302" s="3">
        <f t="shared" si="149"/>
        <v>0</v>
      </c>
      <c r="DQ302" s="3">
        <f t="shared" si="149"/>
        <v>0</v>
      </c>
      <c r="DR302" s="3">
        <f t="shared" si="149"/>
        <v>0</v>
      </c>
      <c r="DS302" s="3">
        <f t="shared" si="149"/>
        <v>0</v>
      </c>
      <c r="DT302" s="3">
        <f t="shared" si="149"/>
        <v>0</v>
      </c>
      <c r="DU302" s="3">
        <f t="shared" si="149"/>
        <v>0</v>
      </c>
      <c r="DV302" s="3">
        <f t="shared" si="149"/>
        <v>0</v>
      </c>
      <c r="DW302" s="3">
        <f t="shared" si="149"/>
        <v>0</v>
      </c>
      <c r="DX302" s="3">
        <f t="shared" si="149"/>
        <v>0</v>
      </c>
      <c r="DY302" s="3">
        <f t="shared" si="149"/>
        <v>0</v>
      </c>
      <c r="DZ302" s="3">
        <f t="shared" si="149"/>
        <v>0</v>
      </c>
      <c r="EA302" s="3">
        <f t="shared" si="149"/>
        <v>0</v>
      </c>
      <c r="EB302" s="3">
        <f t="shared" si="149"/>
        <v>0</v>
      </c>
      <c r="EC302" s="3">
        <f t="shared" si="149"/>
        <v>0</v>
      </c>
      <c r="ED302" s="3">
        <f t="shared" si="149"/>
        <v>0</v>
      </c>
      <c r="EE302" s="3">
        <f t="shared" si="149"/>
        <v>0</v>
      </c>
      <c r="EF302" s="3">
        <f t="shared" si="149"/>
        <v>0</v>
      </c>
      <c r="EG302" s="3">
        <f t="shared" si="149"/>
        <v>0</v>
      </c>
      <c r="EH302" s="3">
        <f t="shared" si="149"/>
        <v>0</v>
      </c>
      <c r="EI302" s="3">
        <f t="shared" si="149"/>
        <v>0</v>
      </c>
      <c r="EJ302" s="3">
        <f t="shared" si="149"/>
        <v>0</v>
      </c>
      <c r="EK302" s="3">
        <f t="shared" si="149"/>
        <v>0</v>
      </c>
      <c r="EL302" s="3">
        <f t="shared" si="149"/>
        <v>0</v>
      </c>
      <c r="EM302" s="3">
        <f t="shared" ref="EM302:FR302" si="150">EM309</f>
        <v>0</v>
      </c>
      <c r="EN302" s="3">
        <f t="shared" si="150"/>
        <v>0</v>
      </c>
      <c r="EO302" s="3">
        <f t="shared" si="150"/>
        <v>0</v>
      </c>
      <c r="EP302" s="3">
        <f t="shared" si="150"/>
        <v>0</v>
      </c>
      <c r="EQ302" s="3">
        <f t="shared" si="150"/>
        <v>0</v>
      </c>
      <c r="ER302" s="3">
        <f t="shared" si="150"/>
        <v>0</v>
      </c>
      <c r="ES302" s="3">
        <f t="shared" si="150"/>
        <v>0</v>
      </c>
      <c r="ET302" s="3">
        <f t="shared" si="150"/>
        <v>0</v>
      </c>
      <c r="EU302" s="3">
        <f t="shared" si="150"/>
        <v>0</v>
      </c>
      <c r="EV302" s="3">
        <f t="shared" si="150"/>
        <v>0</v>
      </c>
      <c r="EW302" s="3">
        <f t="shared" si="150"/>
        <v>0</v>
      </c>
      <c r="EX302" s="3">
        <f t="shared" si="150"/>
        <v>0</v>
      </c>
      <c r="EY302" s="3">
        <f t="shared" si="150"/>
        <v>0</v>
      </c>
      <c r="EZ302" s="3">
        <f t="shared" si="150"/>
        <v>0</v>
      </c>
      <c r="FA302" s="3">
        <f t="shared" si="150"/>
        <v>0</v>
      </c>
      <c r="FB302" s="3">
        <f t="shared" si="150"/>
        <v>0</v>
      </c>
      <c r="FC302" s="3">
        <f t="shared" si="150"/>
        <v>0</v>
      </c>
      <c r="FD302" s="3">
        <f t="shared" si="150"/>
        <v>0</v>
      </c>
      <c r="FE302" s="3">
        <f t="shared" si="150"/>
        <v>0</v>
      </c>
      <c r="FF302" s="3">
        <f t="shared" si="150"/>
        <v>0</v>
      </c>
      <c r="FG302" s="3">
        <f t="shared" si="150"/>
        <v>0</v>
      </c>
      <c r="FH302" s="3">
        <f t="shared" si="150"/>
        <v>0</v>
      </c>
      <c r="FI302" s="3">
        <f t="shared" si="150"/>
        <v>0</v>
      </c>
      <c r="FJ302" s="3">
        <f t="shared" si="150"/>
        <v>0</v>
      </c>
      <c r="FK302" s="3">
        <f t="shared" si="150"/>
        <v>0</v>
      </c>
      <c r="FL302" s="3">
        <f t="shared" si="150"/>
        <v>0</v>
      </c>
      <c r="FM302" s="3">
        <f t="shared" si="150"/>
        <v>0</v>
      </c>
      <c r="FN302" s="3">
        <f t="shared" si="150"/>
        <v>0</v>
      </c>
      <c r="FO302" s="3">
        <f t="shared" si="150"/>
        <v>0</v>
      </c>
      <c r="FP302" s="3">
        <f t="shared" si="150"/>
        <v>0</v>
      </c>
      <c r="FQ302" s="3">
        <f t="shared" si="150"/>
        <v>0</v>
      </c>
      <c r="FR302" s="3">
        <f t="shared" si="150"/>
        <v>0</v>
      </c>
      <c r="FS302" s="3">
        <f t="shared" ref="FS302:GX302" si="151">FS309</f>
        <v>0</v>
      </c>
      <c r="FT302" s="3">
        <f t="shared" si="151"/>
        <v>0</v>
      </c>
      <c r="FU302" s="3">
        <f t="shared" si="151"/>
        <v>0</v>
      </c>
      <c r="FV302" s="3">
        <f t="shared" si="151"/>
        <v>0</v>
      </c>
      <c r="FW302" s="3">
        <f t="shared" si="151"/>
        <v>0</v>
      </c>
      <c r="FX302" s="3">
        <f t="shared" si="151"/>
        <v>0</v>
      </c>
      <c r="FY302" s="3">
        <f t="shared" si="151"/>
        <v>0</v>
      </c>
      <c r="FZ302" s="3">
        <f t="shared" si="151"/>
        <v>0</v>
      </c>
      <c r="GA302" s="3">
        <f t="shared" si="151"/>
        <v>0</v>
      </c>
      <c r="GB302" s="3">
        <f t="shared" si="151"/>
        <v>0</v>
      </c>
      <c r="GC302" s="3">
        <f t="shared" si="151"/>
        <v>0</v>
      </c>
      <c r="GD302" s="3">
        <f t="shared" si="151"/>
        <v>0</v>
      </c>
      <c r="GE302" s="3">
        <f t="shared" si="151"/>
        <v>0</v>
      </c>
      <c r="GF302" s="3">
        <f t="shared" si="151"/>
        <v>0</v>
      </c>
      <c r="GG302" s="3">
        <f t="shared" si="151"/>
        <v>0</v>
      </c>
      <c r="GH302" s="3">
        <f t="shared" si="151"/>
        <v>0</v>
      </c>
      <c r="GI302" s="3">
        <f t="shared" si="151"/>
        <v>0</v>
      </c>
      <c r="GJ302" s="3">
        <f t="shared" si="151"/>
        <v>0</v>
      </c>
      <c r="GK302" s="3">
        <f t="shared" si="151"/>
        <v>0</v>
      </c>
      <c r="GL302" s="3">
        <f t="shared" si="151"/>
        <v>0</v>
      </c>
      <c r="GM302" s="3">
        <f t="shared" si="151"/>
        <v>0</v>
      </c>
      <c r="GN302" s="3">
        <f t="shared" si="151"/>
        <v>0</v>
      </c>
      <c r="GO302" s="3">
        <f t="shared" si="151"/>
        <v>0</v>
      </c>
      <c r="GP302" s="3">
        <f t="shared" si="151"/>
        <v>0</v>
      </c>
      <c r="GQ302" s="3">
        <f t="shared" si="151"/>
        <v>0</v>
      </c>
      <c r="GR302" s="3">
        <f t="shared" si="151"/>
        <v>0</v>
      </c>
      <c r="GS302" s="3">
        <f t="shared" si="151"/>
        <v>0</v>
      </c>
      <c r="GT302" s="3">
        <f t="shared" si="151"/>
        <v>0</v>
      </c>
      <c r="GU302" s="3">
        <f t="shared" si="151"/>
        <v>0</v>
      </c>
      <c r="GV302" s="3">
        <f t="shared" si="151"/>
        <v>0</v>
      </c>
      <c r="GW302" s="3">
        <f t="shared" si="151"/>
        <v>0</v>
      </c>
      <c r="GX302" s="3">
        <f t="shared" si="151"/>
        <v>0</v>
      </c>
    </row>
    <row r="304" spans="1:245" x14ac:dyDescent="0.2">
      <c r="A304">
        <v>17</v>
      </c>
      <c r="B304">
        <v>1</v>
      </c>
      <c r="C304">
        <f>ROW(SmtRes!A101)</f>
        <v>101</v>
      </c>
      <c r="D304">
        <f>ROW(EtalonRes!A102)</f>
        <v>102</v>
      </c>
      <c r="E304" t="s">
        <v>120</v>
      </c>
      <c r="F304" t="s">
        <v>219</v>
      </c>
      <c r="G304" t="s">
        <v>220</v>
      </c>
      <c r="H304" t="s">
        <v>123</v>
      </c>
      <c r="I304">
        <f>ROUND(405/100,7)</f>
        <v>4.05</v>
      </c>
      <c r="J304">
        <v>0</v>
      </c>
      <c r="K304">
        <f>ROUND(405/100,7)</f>
        <v>4.05</v>
      </c>
      <c r="O304">
        <f>ROUND(CP304,2)</f>
        <v>21001.82</v>
      </c>
      <c r="P304">
        <f>SUMIF(SmtRes!AQ87:'SmtRes'!AQ101,"=1",SmtRes!DF87:'SmtRes'!DF101)</f>
        <v>0</v>
      </c>
      <c r="Q304">
        <f>SUMIF(SmtRes!AQ87:'SmtRes'!AQ101,"=1",SmtRes!DG87:'SmtRes'!DG101)</f>
        <v>1219.98</v>
      </c>
      <c r="R304">
        <f>SUMIF(SmtRes!AQ87:'SmtRes'!AQ101,"=1",SmtRes!DH87:'SmtRes'!DH101)</f>
        <v>576.79000000000008</v>
      </c>
      <c r="S304">
        <f>SUMIF(SmtRes!AQ87:'SmtRes'!AQ101,"=1",SmtRes!DI87:'SmtRes'!DI101)</f>
        <v>19205.050000000003</v>
      </c>
      <c r="T304">
        <f>ROUND(CU304*I304,2)</f>
        <v>0</v>
      </c>
      <c r="U304">
        <f>SUMIF(SmtRes!AQ87:'SmtRes'!AQ101,"=1",SmtRes!CV87:'SmtRes'!CV101)</f>
        <v>39.305250000000001</v>
      </c>
      <c r="V304">
        <f>SUMIF(SmtRes!AQ87:'SmtRes'!AQ101,"=1",SmtRes!CW87:'SmtRes'!CW101)</f>
        <v>1.0206000000000002</v>
      </c>
      <c r="W304">
        <f>ROUND(CX304*I304,2)</f>
        <v>0</v>
      </c>
      <c r="X304">
        <f t="shared" ref="X304:Y307" si="152">ROUND(CY304,2)</f>
        <v>19188.38</v>
      </c>
      <c r="Y304">
        <f t="shared" si="152"/>
        <v>10088.74</v>
      </c>
      <c r="AA304">
        <v>65174513</v>
      </c>
      <c r="AB304">
        <f>ROUND((AC304+AD304+AF304),6)</f>
        <v>5001.5913600000003</v>
      </c>
      <c r="AC304">
        <f>ROUND((0),6)</f>
        <v>0</v>
      </c>
      <c r="AD304">
        <f>ROUND((((SUM(SmtRes!BR87:'SmtRes'!BR101))-(SUM(SmtRes!BS87:'SmtRes'!BS101)))+AE304),6)</f>
        <v>259.60332</v>
      </c>
      <c r="AE304">
        <f>ROUND((SUM(SmtRes!BS87:'SmtRes'!BS101)),6)</f>
        <v>142.41897</v>
      </c>
      <c r="AF304">
        <f>ROUND((SUM(SmtRes!BT87:'SmtRes'!BT101)),6)</f>
        <v>4741.9880400000002</v>
      </c>
      <c r="AG304">
        <f>ROUND((AP304),6)</f>
        <v>0</v>
      </c>
      <c r="AH304">
        <f>(SUM(SmtRes!BU87:'SmtRes'!BU101))</f>
        <v>9.7050000000000001</v>
      </c>
      <c r="AI304">
        <f>(SUM(SmtRes!BV87:'SmtRes'!BV101))</f>
        <v>0.252</v>
      </c>
      <c r="AJ304">
        <f>(AS304)</f>
        <v>0</v>
      </c>
      <c r="AK304">
        <v>17232.520059999999</v>
      </c>
      <c r="AL304">
        <v>85.818960000000004</v>
      </c>
      <c r="AM304">
        <v>865.34439999999995</v>
      </c>
      <c r="AN304">
        <v>474.72990000000004</v>
      </c>
      <c r="AO304">
        <v>15806.6268</v>
      </c>
      <c r="AP304">
        <v>0</v>
      </c>
      <c r="AQ304">
        <v>32.349999999999994</v>
      </c>
      <c r="AR304">
        <v>0.84000000000000008</v>
      </c>
      <c r="AS304">
        <v>0</v>
      </c>
      <c r="AT304">
        <v>97</v>
      </c>
      <c r="AU304">
        <v>51</v>
      </c>
      <c r="AV304">
        <v>1</v>
      </c>
      <c r="AW304">
        <v>1</v>
      </c>
      <c r="AZ304">
        <v>1</v>
      </c>
      <c r="BA304">
        <v>1</v>
      </c>
      <c r="BB304">
        <v>1</v>
      </c>
      <c r="BC304">
        <v>1</v>
      </c>
      <c r="BD304" t="s">
        <v>3</v>
      </c>
      <c r="BE304" t="s">
        <v>3</v>
      </c>
      <c r="BF304" t="s">
        <v>3</v>
      </c>
      <c r="BG304" t="s">
        <v>3</v>
      </c>
      <c r="BH304">
        <v>0</v>
      </c>
      <c r="BI304">
        <v>2</v>
      </c>
      <c r="BJ304" t="s">
        <v>221</v>
      </c>
      <c r="BM304">
        <v>108001</v>
      </c>
      <c r="BN304">
        <v>0</v>
      </c>
      <c r="BO304" t="s">
        <v>3</v>
      </c>
      <c r="BP304">
        <v>0</v>
      </c>
      <c r="BQ304">
        <v>3</v>
      </c>
      <c r="BR304">
        <v>0</v>
      </c>
      <c r="BS304">
        <v>1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3</v>
      </c>
      <c r="BZ304">
        <v>97</v>
      </c>
      <c r="CA304">
        <v>51</v>
      </c>
      <c r="CB304" t="s">
        <v>3</v>
      </c>
      <c r="CE304">
        <v>0</v>
      </c>
      <c r="CF304">
        <v>0</v>
      </c>
      <c r="CG304">
        <v>0</v>
      </c>
      <c r="CM304">
        <v>0</v>
      </c>
      <c r="CN304" t="s">
        <v>125</v>
      </c>
      <c r="CO304">
        <v>0</v>
      </c>
      <c r="CP304">
        <f>(P304+Q304+S304+R304)</f>
        <v>21001.820000000003</v>
      </c>
      <c r="CQ304">
        <f>SUMIF(SmtRes!AQ87:'SmtRes'!AQ101,"=1",SmtRes!AA87:'SmtRes'!AA101)</f>
        <v>97553.14</v>
      </c>
      <c r="CR304">
        <f>SUMIF(SmtRes!AQ87:'SmtRes'!AQ101,"=1",SmtRes!AB87:'SmtRes'!AB101)</f>
        <v>3318.66</v>
      </c>
      <c r="CS304">
        <f>SUMIF(SmtRes!AQ87:'SmtRes'!AQ101,"=1",SmtRes!AC87:'SmtRes'!AC101)</f>
        <v>1713.25</v>
      </c>
      <c r="CT304">
        <f>SUMIF(SmtRes!AQ87:'SmtRes'!AQ101,"=1",SmtRes!AD87:'SmtRes'!AD101)</f>
        <v>2547.92</v>
      </c>
      <c r="CU304">
        <f>AG304</f>
        <v>0</v>
      </c>
      <c r="CV304">
        <f>SUMIF(SmtRes!AQ87:'SmtRes'!AQ101,"=1",SmtRes!BU87:'SmtRes'!BU101)</f>
        <v>9.7050000000000001</v>
      </c>
      <c r="CW304">
        <f>SUMIF(SmtRes!AQ87:'SmtRes'!AQ101,"=1",SmtRes!BV87:'SmtRes'!BV101)</f>
        <v>0.252</v>
      </c>
      <c r="CX304">
        <f>AJ304</f>
        <v>0</v>
      </c>
      <c r="CY304">
        <f>(((S304+R304)*AT304)/100)</f>
        <v>19188.384800000003</v>
      </c>
      <c r="CZ304">
        <f>(((S304+R304)*AU304)/100)</f>
        <v>10088.738400000002</v>
      </c>
      <c r="DB304">
        <v>7</v>
      </c>
      <c r="DC304" t="s">
        <v>3</v>
      </c>
      <c r="DD304" t="s">
        <v>126</v>
      </c>
      <c r="DE304" t="s">
        <v>127</v>
      </c>
      <c r="DF304" t="s">
        <v>127</v>
      </c>
      <c r="DG304" t="s">
        <v>127</v>
      </c>
      <c r="DH304" t="s">
        <v>3</v>
      </c>
      <c r="DI304" t="s">
        <v>127</v>
      </c>
      <c r="DJ304" t="s">
        <v>127</v>
      </c>
      <c r="DK304" t="s">
        <v>3</v>
      </c>
      <c r="DL304" t="s">
        <v>3</v>
      </c>
      <c r="DM304" t="s">
        <v>3</v>
      </c>
      <c r="DN304">
        <v>0</v>
      </c>
      <c r="DO304">
        <v>0</v>
      </c>
      <c r="DP304">
        <v>1</v>
      </c>
      <c r="DQ304">
        <v>1</v>
      </c>
      <c r="DU304">
        <v>1003</v>
      </c>
      <c r="DV304" t="s">
        <v>123</v>
      </c>
      <c r="DW304" t="s">
        <v>123</v>
      </c>
      <c r="DX304">
        <v>100</v>
      </c>
      <c r="DZ304" t="s">
        <v>3</v>
      </c>
      <c r="EA304" t="s">
        <v>3</v>
      </c>
      <c r="EB304" t="s">
        <v>3</v>
      </c>
      <c r="EC304" t="s">
        <v>3</v>
      </c>
      <c r="EE304">
        <v>64850885</v>
      </c>
      <c r="EF304">
        <v>3</v>
      </c>
      <c r="EG304" t="s">
        <v>128</v>
      </c>
      <c r="EH304">
        <v>0</v>
      </c>
      <c r="EI304" t="s">
        <v>3</v>
      </c>
      <c r="EJ304">
        <v>2</v>
      </c>
      <c r="EK304">
        <v>108001</v>
      </c>
      <c r="EL304" t="s">
        <v>129</v>
      </c>
      <c r="EM304" t="s">
        <v>130</v>
      </c>
      <c r="EO304" t="s">
        <v>131</v>
      </c>
      <c r="EQ304">
        <v>0</v>
      </c>
      <c r="ER304">
        <v>0</v>
      </c>
      <c r="ES304">
        <v>0</v>
      </c>
      <c r="ET304">
        <v>0</v>
      </c>
      <c r="EU304">
        <v>0</v>
      </c>
      <c r="EV304">
        <v>0</v>
      </c>
      <c r="EW304">
        <v>32.35</v>
      </c>
      <c r="EX304">
        <v>0.84</v>
      </c>
      <c r="EY304">
        <v>0</v>
      </c>
      <c r="FQ304">
        <v>0</v>
      </c>
      <c r="FR304">
        <f>ROUND(IF(BI304=3,GM304,0),2)</f>
        <v>0</v>
      </c>
      <c r="FS304">
        <v>0</v>
      </c>
      <c r="FX304">
        <v>97</v>
      </c>
      <c r="FY304">
        <v>51</v>
      </c>
      <c r="GA304" t="s">
        <v>3</v>
      </c>
      <c r="GD304">
        <v>1</v>
      </c>
      <c r="GF304">
        <v>1699379264</v>
      </c>
      <c r="GG304">
        <v>2</v>
      </c>
      <c r="GH304">
        <v>1</v>
      </c>
      <c r="GI304">
        <v>-2</v>
      </c>
      <c r="GJ304">
        <v>0</v>
      </c>
      <c r="GK304">
        <v>0</v>
      </c>
      <c r="GL304">
        <f>ROUND(IF(AND(BH304=3,BI304=3,FS304&lt;&gt;0),P304,0),2)</f>
        <v>0</v>
      </c>
      <c r="GM304">
        <f>ROUND(O304+X304+Y304,2)+GX304</f>
        <v>50278.94</v>
      </c>
      <c r="GN304">
        <f>IF(OR(BI304=0,BI304=1),GM304-GX304,0)</f>
        <v>0</v>
      </c>
      <c r="GO304">
        <f>IF(BI304=2,GM304-GX304,0)</f>
        <v>50278.94</v>
      </c>
      <c r="GP304">
        <f>IF(BI304=4,GM304-GX304,0)</f>
        <v>0</v>
      </c>
      <c r="GR304">
        <v>0</v>
      </c>
      <c r="GS304">
        <v>3</v>
      </c>
      <c r="GT304">
        <v>0</v>
      </c>
      <c r="GU304" t="s">
        <v>3</v>
      </c>
      <c r="GV304">
        <f>ROUND((GT304),6)</f>
        <v>0</v>
      </c>
      <c r="GW304">
        <v>1</v>
      </c>
      <c r="GX304">
        <f>ROUND(HC304*I304,2)</f>
        <v>0</v>
      </c>
      <c r="HA304">
        <v>0</v>
      </c>
      <c r="HB304">
        <v>0</v>
      </c>
      <c r="HC304">
        <f>GV304*GW304</f>
        <v>0</v>
      </c>
      <c r="HE304" t="s">
        <v>3</v>
      </c>
      <c r="HF304" t="s">
        <v>3</v>
      </c>
      <c r="HM304" t="s">
        <v>3</v>
      </c>
      <c r="HN304" t="s">
        <v>132</v>
      </c>
      <c r="HO304" t="s">
        <v>133</v>
      </c>
      <c r="HP304" t="s">
        <v>129</v>
      </c>
      <c r="HQ304" t="s">
        <v>129</v>
      </c>
      <c r="IK304">
        <v>0</v>
      </c>
    </row>
    <row r="305" spans="1:245" x14ac:dyDescent="0.2">
      <c r="A305">
        <v>17</v>
      </c>
      <c r="B305">
        <v>1</v>
      </c>
      <c r="C305">
        <f>ROW(SmtRes!A119)</f>
        <v>119</v>
      </c>
      <c r="D305">
        <f>ROW(EtalonRes!A120)</f>
        <v>120</v>
      </c>
      <c r="E305" t="s">
        <v>134</v>
      </c>
      <c r="F305" t="s">
        <v>222</v>
      </c>
      <c r="G305" t="s">
        <v>223</v>
      </c>
      <c r="H305" t="s">
        <v>123</v>
      </c>
      <c r="I305">
        <f>ROUND(15/100,7)</f>
        <v>0.15</v>
      </c>
      <c r="J305">
        <v>0</v>
      </c>
      <c r="K305">
        <f>ROUND(15/100,7)</f>
        <v>0.15</v>
      </c>
      <c r="O305">
        <f>ROUND(CP305,2)</f>
        <v>1216</v>
      </c>
      <c r="P305">
        <f>SUMIF(SmtRes!AQ102:'SmtRes'!AQ119,"=1",SmtRes!DF102:'SmtRes'!DF119)</f>
        <v>0</v>
      </c>
      <c r="Q305">
        <f>SUMIF(SmtRes!AQ102:'SmtRes'!AQ119,"=1",SmtRes!DG102:'SmtRes'!DG119)</f>
        <v>109.74000000000001</v>
      </c>
      <c r="R305">
        <f>SUMIF(SmtRes!AQ102:'SmtRes'!AQ119,"=1",SmtRes!DH102:'SmtRes'!DH119)</f>
        <v>52.24</v>
      </c>
      <c r="S305">
        <f>SUMIF(SmtRes!AQ102:'SmtRes'!AQ119,"=1",SmtRes!DI102:'SmtRes'!DI119)</f>
        <v>1054.02</v>
      </c>
      <c r="T305">
        <f>ROUND(CU305*I305,2)</f>
        <v>0</v>
      </c>
      <c r="U305">
        <f>SUMIF(SmtRes!AQ102:'SmtRes'!AQ119,"=1",SmtRes!CV102:'SmtRes'!CV119)</f>
        <v>2.2855499999999997</v>
      </c>
      <c r="V305">
        <f>SUMIF(SmtRes!AQ102:'SmtRes'!AQ119,"=1",SmtRes!CW102:'SmtRes'!CW119)</f>
        <v>9.2700000000000005E-2</v>
      </c>
      <c r="W305">
        <f>ROUND(CX305*I305,2)</f>
        <v>0</v>
      </c>
      <c r="X305">
        <f t="shared" si="152"/>
        <v>1073.07</v>
      </c>
      <c r="Y305">
        <f t="shared" si="152"/>
        <v>564.19000000000005</v>
      </c>
      <c r="AA305">
        <v>65174513</v>
      </c>
      <c r="AB305">
        <f>ROUND((AC305+AD305+AF305),6)</f>
        <v>7655.9050200000001</v>
      </c>
      <c r="AC305">
        <f>ROUND((0),6)</f>
        <v>0</v>
      </c>
      <c r="AD305">
        <f>ROUND((((SUM(SmtRes!BR102:'SmtRes'!BR119))-(SUM(SmtRes!BS102:'SmtRes'!BS119)))+AE305),6)</f>
        <v>629.07924000000003</v>
      </c>
      <c r="AE305">
        <f>ROUND((SUM(SmtRes!BS102:'SmtRes'!BS119)),6)</f>
        <v>348.31587000000002</v>
      </c>
      <c r="AF305">
        <f>ROUND((SUM(SmtRes!BT102:'SmtRes'!BT119)),6)</f>
        <v>7026.8257800000001</v>
      </c>
      <c r="AG305">
        <f>ROUND((AP305),6)</f>
        <v>0</v>
      </c>
      <c r="AH305">
        <f>(SUM(SmtRes!BU102:'SmtRes'!BU119))</f>
        <v>15.236999999999998</v>
      </c>
      <c r="AI305">
        <f>(SUM(SmtRes!BV102:'SmtRes'!BV119))</f>
        <v>0.61799999999999988</v>
      </c>
      <c r="AJ305">
        <f>(AS305)</f>
        <v>0</v>
      </c>
      <c r="AK305">
        <v>28040.324621</v>
      </c>
      <c r="AL305">
        <v>1359.5883210000002</v>
      </c>
      <c r="AM305">
        <v>2096.9307999999996</v>
      </c>
      <c r="AN305">
        <v>1161.0528999999997</v>
      </c>
      <c r="AO305">
        <v>23422.7526</v>
      </c>
      <c r="AP305">
        <v>0</v>
      </c>
      <c r="AQ305">
        <v>50.79</v>
      </c>
      <c r="AR305">
        <v>2.0599999999999996</v>
      </c>
      <c r="AS305">
        <v>0</v>
      </c>
      <c r="AT305">
        <v>97</v>
      </c>
      <c r="AU305">
        <v>51</v>
      </c>
      <c r="AV305">
        <v>1</v>
      </c>
      <c r="AW305">
        <v>1</v>
      </c>
      <c r="AZ305">
        <v>1</v>
      </c>
      <c r="BA305">
        <v>1</v>
      </c>
      <c r="BB305">
        <v>1</v>
      </c>
      <c r="BC305">
        <v>1</v>
      </c>
      <c r="BD305" t="s">
        <v>3</v>
      </c>
      <c r="BE305" t="s">
        <v>3</v>
      </c>
      <c r="BF305" t="s">
        <v>3</v>
      </c>
      <c r="BG305" t="s">
        <v>3</v>
      </c>
      <c r="BH305">
        <v>0</v>
      </c>
      <c r="BI305">
        <v>2</v>
      </c>
      <c r="BJ305" t="s">
        <v>224</v>
      </c>
      <c r="BM305">
        <v>108001</v>
      </c>
      <c r="BN305">
        <v>0</v>
      </c>
      <c r="BO305" t="s">
        <v>3</v>
      </c>
      <c r="BP305">
        <v>0</v>
      </c>
      <c r="BQ305">
        <v>3</v>
      </c>
      <c r="BR305">
        <v>0</v>
      </c>
      <c r="BS305">
        <v>1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3</v>
      </c>
      <c r="BZ305">
        <v>97</v>
      </c>
      <c r="CA305">
        <v>51</v>
      </c>
      <c r="CB305" t="s">
        <v>3</v>
      </c>
      <c r="CE305">
        <v>0</v>
      </c>
      <c r="CF305">
        <v>0</v>
      </c>
      <c r="CG305">
        <v>0</v>
      </c>
      <c r="CM305">
        <v>0</v>
      </c>
      <c r="CN305" t="s">
        <v>125</v>
      </c>
      <c r="CO305">
        <v>0</v>
      </c>
      <c r="CP305">
        <f>(P305+Q305+S305+R305)</f>
        <v>1216</v>
      </c>
      <c r="CQ305">
        <f>SUMIF(SmtRes!AQ102:'SmtRes'!AQ119,"=1",SmtRes!AA102:'SmtRes'!AA119)</f>
        <v>384026.2099999999</v>
      </c>
      <c r="CR305">
        <f>SUMIF(SmtRes!AQ102:'SmtRes'!AQ119,"=1",SmtRes!AB102:'SmtRes'!AB119)</f>
        <v>3318.66</v>
      </c>
      <c r="CS305">
        <f>SUMIF(SmtRes!AQ102:'SmtRes'!AQ119,"=1",SmtRes!AC102:'SmtRes'!AC119)</f>
        <v>1713.25</v>
      </c>
      <c r="CT305">
        <f>SUMIF(SmtRes!AQ102:'SmtRes'!AQ119,"=1",SmtRes!AD102:'SmtRes'!AD119)</f>
        <v>2547.92</v>
      </c>
      <c r="CU305">
        <f>AG305</f>
        <v>0</v>
      </c>
      <c r="CV305">
        <f>SUMIF(SmtRes!AQ102:'SmtRes'!AQ119,"=1",SmtRes!BU102:'SmtRes'!BU119)</f>
        <v>15.236999999999998</v>
      </c>
      <c r="CW305">
        <f>SUMIF(SmtRes!AQ102:'SmtRes'!AQ119,"=1",SmtRes!BV102:'SmtRes'!BV119)</f>
        <v>0.61799999999999988</v>
      </c>
      <c r="CX305">
        <f>AJ305</f>
        <v>0</v>
      </c>
      <c r="CY305">
        <f>(((S305+R305)*AT305)/100)</f>
        <v>1073.0722000000001</v>
      </c>
      <c r="CZ305">
        <f>(((S305+R305)*AU305)/100)</f>
        <v>564.19259999999997</v>
      </c>
      <c r="DB305">
        <v>8</v>
      </c>
      <c r="DC305" t="s">
        <v>3</v>
      </c>
      <c r="DD305" t="s">
        <v>126</v>
      </c>
      <c r="DE305" t="s">
        <v>127</v>
      </c>
      <c r="DF305" t="s">
        <v>127</v>
      </c>
      <c r="DG305" t="s">
        <v>127</v>
      </c>
      <c r="DH305" t="s">
        <v>3</v>
      </c>
      <c r="DI305" t="s">
        <v>127</v>
      </c>
      <c r="DJ305" t="s">
        <v>127</v>
      </c>
      <c r="DK305" t="s">
        <v>3</v>
      </c>
      <c r="DL305" t="s">
        <v>3</v>
      </c>
      <c r="DM305" t="s">
        <v>3</v>
      </c>
      <c r="DN305">
        <v>0</v>
      </c>
      <c r="DO305">
        <v>0</v>
      </c>
      <c r="DP305">
        <v>1</v>
      </c>
      <c r="DQ305">
        <v>1</v>
      </c>
      <c r="DU305">
        <v>1003</v>
      </c>
      <c r="DV305" t="s">
        <v>123</v>
      </c>
      <c r="DW305" t="s">
        <v>123</v>
      </c>
      <c r="DX305">
        <v>100</v>
      </c>
      <c r="DZ305" t="s">
        <v>3</v>
      </c>
      <c r="EA305" t="s">
        <v>3</v>
      </c>
      <c r="EB305" t="s">
        <v>3</v>
      </c>
      <c r="EC305" t="s">
        <v>3</v>
      </c>
      <c r="EE305">
        <v>64850885</v>
      </c>
      <c r="EF305">
        <v>3</v>
      </c>
      <c r="EG305" t="s">
        <v>128</v>
      </c>
      <c r="EH305">
        <v>0</v>
      </c>
      <c r="EI305" t="s">
        <v>3</v>
      </c>
      <c r="EJ305">
        <v>2</v>
      </c>
      <c r="EK305">
        <v>108001</v>
      </c>
      <c r="EL305" t="s">
        <v>129</v>
      </c>
      <c r="EM305" t="s">
        <v>130</v>
      </c>
      <c r="EO305" t="s">
        <v>131</v>
      </c>
      <c r="EQ305">
        <v>0</v>
      </c>
      <c r="ER305">
        <v>0</v>
      </c>
      <c r="ES305">
        <v>0</v>
      </c>
      <c r="ET305">
        <v>0</v>
      </c>
      <c r="EU305">
        <v>0</v>
      </c>
      <c r="EV305">
        <v>0</v>
      </c>
      <c r="EW305">
        <v>50.79</v>
      </c>
      <c r="EX305">
        <v>2.06</v>
      </c>
      <c r="EY305">
        <v>0</v>
      </c>
      <c r="FQ305">
        <v>0</v>
      </c>
      <c r="FR305">
        <f>ROUND(IF(BI305=3,GM305,0),2)</f>
        <v>0</v>
      </c>
      <c r="FS305">
        <v>0</v>
      </c>
      <c r="FX305">
        <v>97</v>
      </c>
      <c r="FY305">
        <v>51</v>
      </c>
      <c r="GA305" t="s">
        <v>3</v>
      </c>
      <c r="GD305">
        <v>1</v>
      </c>
      <c r="GF305">
        <v>-565093680</v>
      </c>
      <c r="GG305">
        <v>2</v>
      </c>
      <c r="GH305">
        <v>1</v>
      </c>
      <c r="GI305">
        <v>-2</v>
      </c>
      <c r="GJ305">
        <v>0</v>
      </c>
      <c r="GK305">
        <v>0</v>
      </c>
      <c r="GL305">
        <f>ROUND(IF(AND(BH305=3,BI305=3,FS305&lt;&gt;0),P305,0),2)</f>
        <v>0</v>
      </c>
      <c r="GM305">
        <f>ROUND(O305+X305+Y305,2)+GX305</f>
        <v>2853.26</v>
      </c>
      <c r="GN305">
        <f>IF(OR(BI305=0,BI305=1),GM305-GX305,0)</f>
        <v>0</v>
      </c>
      <c r="GO305">
        <f>IF(BI305=2,GM305-GX305,0)</f>
        <v>2853.26</v>
      </c>
      <c r="GP305">
        <f>IF(BI305=4,GM305-GX305,0)</f>
        <v>0</v>
      </c>
      <c r="GR305">
        <v>0</v>
      </c>
      <c r="GS305">
        <v>3</v>
      </c>
      <c r="GT305">
        <v>0</v>
      </c>
      <c r="GU305" t="s">
        <v>3</v>
      </c>
      <c r="GV305">
        <f>ROUND((GT305),6)</f>
        <v>0</v>
      </c>
      <c r="GW305">
        <v>1</v>
      </c>
      <c r="GX305">
        <f>ROUND(HC305*I305,2)</f>
        <v>0</v>
      </c>
      <c r="HA305">
        <v>0</v>
      </c>
      <c r="HB305">
        <v>0</v>
      </c>
      <c r="HC305">
        <f>GV305*GW305</f>
        <v>0</v>
      </c>
      <c r="HE305" t="s">
        <v>3</v>
      </c>
      <c r="HF305" t="s">
        <v>3</v>
      </c>
      <c r="HM305" t="s">
        <v>3</v>
      </c>
      <c r="HN305" t="s">
        <v>132</v>
      </c>
      <c r="HO305" t="s">
        <v>133</v>
      </c>
      <c r="HP305" t="s">
        <v>129</v>
      </c>
      <c r="HQ305" t="s">
        <v>129</v>
      </c>
      <c r="IK305">
        <v>0</v>
      </c>
    </row>
    <row r="306" spans="1:245" x14ac:dyDescent="0.2">
      <c r="A306">
        <v>17</v>
      </c>
      <c r="B306">
        <v>1</v>
      </c>
      <c r="C306">
        <f>ROW(SmtRes!A125)</f>
        <v>125</v>
      </c>
      <c r="D306">
        <f>ROW(EtalonRes!A126)</f>
        <v>126</v>
      </c>
      <c r="E306" t="s">
        <v>139</v>
      </c>
      <c r="F306" t="s">
        <v>225</v>
      </c>
      <c r="G306" t="s">
        <v>226</v>
      </c>
      <c r="H306" t="s">
        <v>137</v>
      </c>
      <c r="I306">
        <v>3</v>
      </c>
      <c r="J306">
        <v>0</v>
      </c>
      <c r="K306">
        <v>3</v>
      </c>
      <c r="O306">
        <f>ROUND(CP306,2)</f>
        <v>3329.54</v>
      </c>
      <c r="P306">
        <f>SUMIF(SmtRes!AQ120:'SmtRes'!AQ125,"=1",SmtRes!DF120:'SmtRes'!DF125)</f>
        <v>0</v>
      </c>
      <c r="Q306">
        <f>SUMIF(SmtRes!AQ120:'SmtRes'!AQ125,"=1",SmtRes!DG120:'SmtRes'!DG125)</f>
        <v>207.95</v>
      </c>
      <c r="R306">
        <f>SUMIF(SmtRes!AQ120:'SmtRes'!AQ125,"=1",SmtRes!DH120:'SmtRes'!DH125)</f>
        <v>216.33</v>
      </c>
      <c r="S306">
        <f>SUMIF(SmtRes!AQ120:'SmtRes'!AQ125,"=1",SmtRes!DI120:'SmtRes'!DI125)</f>
        <v>2905.26</v>
      </c>
      <c r="T306">
        <f>ROUND(CU306*I306,2)</f>
        <v>0</v>
      </c>
      <c r="U306">
        <f>SUMIF(SmtRes!AQ120:'SmtRes'!AQ125,"=1",SmtRes!CV120:'SmtRes'!CV125)</f>
        <v>5.8140000000000001</v>
      </c>
      <c r="V306">
        <f>SUMIF(SmtRes!AQ120:'SmtRes'!AQ125,"=1",SmtRes!CW120:'SmtRes'!CW125)</f>
        <v>0.441</v>
      </c>
      <c r="W306">
        <f>ROUND(CX306*I306,2)</f>
        <v>0</v>
      </c>
      <c r="X306">
        <f t="shared" si="152"/>
        <v>3027.94</v>
      </c>
      <c r="Y306">
        <f t="shared" si="152"/>
        <v>1592.01</v>
      </c>
      <c r="AA306">
        <v>65174513</v>
      </c>
      <c r="AB306">
        <f>ROUND((AC306+AD306+AF306),6)</f>
        <v>1019.38791</v>
      </c>
      <c r="AC306">
        <f>ROUND((0),6)</f>
        <v>0</v>
      </c>
      <c r="AD306">
        <f>ROUND((((SUM(SmtRes!BR120:'SmtRes'!BR125))-(SUM(SmtRes!BS120:'SmtRes'!BS125)))+AE306),6)</f>
        <v>50.96931</v>
      </c>
      <c r="AE306">
        <f>ROUND((SUM(SmtRes!BS120:'SmtRes'!BS125)),6)</f>
        <v>72.110849999999999</v>
      </c>
      <c r="AF306">
        <f>ROUND((SUM(SmtRes!BT120:'SmtRes'!BT125)),6)</f>
        <v>968.41859999999997</v>
      </c>
      <c r="AG306">
        <f>ROUND((AP306),6)</f>
        <v>0</v>
      </c>
      <c r="AH306">
        <f>(SUM(SmtRes!BU120:'SmtRes'!BU125))</f>
        <v>1.9379999999999999</v>
      </c>
      <c r="AI306">
        <f>(SUM(SmtRes!BV120:'SmtRes'!BV125))</f>
        <v>0.14699999999999999</v>
      </c>
      <c r="AJ306">
        <f>(AS306)</f>
        <v>0</v>
      </c>
      <c r="AK306">
        <v>3821.3529399999998</v>
      </c>
      <c r="AL306">
        <v>183.02374</v>
      </c>
      <c r="AM306">
        <v>169.89770000000001</v>
      </c>
      <c r="AN306">
        <v>240.36949999999999</v>
      </c>
      <c r="AO306">
        <v>3228.0619999999999</v>
      </c>
      <c r="AP306">
        <v>0</v>
      </c>
      <c r="AQ306">
        <v>6.46</v>
      </c>
      <c r="AR306">
        <v>0.49</v>
      </c>
      <c r="AS306">
        <v>0</v>
      </c>
      <c r="AT306">
        <v>97</v>
      </c>
      <c r="AU306">
        <v>51</v>
      </c>
      <c r="AV306">
        <v>1</v>
      </c>
      <c r="AW306">
        <v>1</v>
      </c>
      <c r="AZ306">
        <v>1</v>
      </c>
      <c r="BA306">
        <v>1</v>
      </c>
      <c r="BB306">
        <v>1</v>
      </c>
      <c r="BC306">
        <v>1</v>
      </c>
      <c r="BD306" t="s">
        <v>3</v>
      </c>
      <c r="BE306" t="s">
        <v>3</v>
      </c>
      <c r="BF306" t="s">
        <v>3</v>
      </c>
      <c r="BG306" t="s">
        <v>3</v>
      </c>
      <c r="BH306">
        <v>0</v>
      </c>
      <c r="BI306">
        <v>2</v>
      </c>
      <c r="BJ306" t="s">
        <v>227</v>
      </c>
      <c r="BM306">
        <v>108001</v>
      </c>
      <c r="BN306">
        <v>0</v>
      </c>
      <c r="BO306" t="s">
        <v>3</v>
      </c>
      <c r="BP306">
        <v>0</v>
      </c>
      <c r="BQ306">
        <v>3</v>
      </c>
      <c r="BR306">
        <v>0</v>
      </c>
      <c r="BS306">
        <v>1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3</v>
      </c>
      <c r="BZ306">
        <v>97</v>
      </c>
      <c r="CA306">
        <v>51</v>
      </c>
      <c r="CB306" t="s">
        <v>3</v>
      </c>
      <c r="CE306">
        <v>0</v>
      </c>
      <c r="CF306">
        <v>0</v>
      </c>
      <c r="CG306">
        <v>0</v>
      </c>
      <c r="CM306">
        <v>0</v>
      </c>
      <c r="CN306" t="s">
        <v>125</v>
      </c>
      <c r="CO306">
        <v>0</v>
      </c>
      <c r="CP306">
        <f>(P306+Q306+S306+R306)</f>
        <v>3329.54</v>
      </c>
      <c r="CQ306">
        <f>SUMIF(SmtRes!AQ120:'SmtRes'!AQ125,"=1",SmtRes!AA120:'SmtRes'!AA125)</f>
        <v>50.07</v>
      </c>
      <c r="CR306">
        <f>SUMIF(SmtRes!AQ120:'SmtRes'!AQ125,"=1",SmtRes!AB120:'SmtRes'!AB125)</f>
        <v>471.55</v>
      </c>
      <c r="CS306">
        <f>SUMIF(SmtRes!AQ120:'SmtRes'!AQ125,"=1",SmtRes!AC120:'SmtRes'!AC125)</f>
        <v>490.55</v>
      </c>
      <c r="CT306">
        <f>SUMIF(SmtRes!AQ120:'SmtRes'!AQ125,"=1",SmtRes!AD120:'SmtRes'!AD125)</f>
        <v>999.4</v>
      </c>
      <c r="CU306">
        <f>AG306</f>
        <v>0</v>
      </c>
      <c r="CV306">
        <f>SUMIF(SmtRes!AQ120:'SmtRes'!AQ125,"=1",SmtRes!BU120:'SmtRes'!BU125)</f>
        <v>1.9379999999999999</v>
      </c>
      <c r="CW306">
        <f>SUMIF(SmtRes!AQ120:'SmtRes'!AQ125,"=1",SmtRes!BV120:'SmtRes'!BV125)</f>
        <v>0.14699999999999999</v>
      </c>
      <c r="CX306">
        <f>AJ306</f>
        <v>0</v>
      </c>
      <c r="CY306">
        <f>(((S306+R306)*AT306)/100)</f>
        <v>3027.9423000000006</v>
      </c>
      <c r="CZ306">
        <f>(((S306+R306)*AU306)/100)</f>
        <v>1592.0109</v>
      </c>
      <c r="DB306">
        <v>9</v>
      </c>
      <c r="DC306" t="s">
        <v>3</v>
      </c>
      <c r="DD306" t="s">
        <v>126</v>
      </c>
      <c r="DE306" t="s">
        <v>127</v>
      </c>
      <c r="DF306" t="s">
        <v>127</v>
      </c>
      <c r="DG306" t="s">
        <v>127</v>
      </c>
      <c r="DH306" t="s">
        <v>3</v>
      </c>
      <c r="DI306" t="s">
        <v>127</v>
      </c>
      <c r="DJ306" t="s">
        <v>127</v>
      </c>
      <c r="DK306" t="s">
        <v>3</v>
      </c>
      <c r="DL306" t="s">
        <v>3</v>
      </c>
      <c r="DM306" t="s">
        <v>3</v>
      </c>
      <c r="DN306">
        <v>0</v>
      </c>
      <c r="DO306">
        <v>0</v>
      </c>
      <c r="DP306">
        <v>1</v>
      </c>
      <c r="DQ306">
        <v>1</v>
      </c>
      <c r="DU306">
        <v>1013</v>
      </c>
      <c r="DV306" t="s">
        <v>137</v>
      </c>
      <c r="DW306" t="s">
        <v>137</v>
      </c>
      <c r="DX306">
        <v>1</v>
      </c>
      <c r="DZ306" t="s">
        <v>3</v>
      </c>
      <c r="EA306" t="s">
        <v>3</v>
      </c>
      <c r="EB306" t="s">
        <v>3</v>
      </c>
      <c r="EC306" t="s">
        <v>3</v>
      </c>
      <c r="EE306">
        <v>64850885</v>
      </c>
      <c r="EF306">
        <v>3</v>
      </c>
      <c r="EG306" t="s">
        <v>128</v>
      </c>
      <c r="EH306">
        <v>0</v>
      </c>
      <c r="EI306" t="s">
        <v>3</v>
      </c>
      <c r="EJ306">
        <v>2</v>
      </c>
      <c r="EK306">
        <v>108001</v>
      </c>
      <c r="EL306" t="s">
        <v>129</v>
      </c>
      <c r="EM306" t="s">
        <v>130</v>
      </c>
      <c r="EO306" t="s">
        <v>131</v>
      </c>
      <c r="EQ306">
        <v>0</v>
      </c>
      <c r="ER306">
        <v>0</v>
      </c>
      <c r="ES306">
        <v>0</v>
      </c>
      <c r="ET306">
        <v>0</v>
      </c>
      <c r="EU306">
        <v>0</v>
      </c>
      <c r="EV306">
        <v>0</v>
      </c>
      <c r="EW306">
        <v>6.46</v>
      </c>
      <c r="EX306">
        <v>0.49</v>
      </c>
      <c r="EY306">
        <v>0</v>
      </c>
      <c r="FQ306">
        <v>0</v>
      </c>
      <c r="FR306">
        <f>ROUND(IF(BI306=3,GM306,0),2)</f>
        <v>0</v>
      </c>
      <c r="FS306">
        <v>0</v>
      </c>
      <c r="FX306">
        <v>97</v>
      </c>
      <c r="FY306">
        <v>51</v>
      </c>
      <c r="GA306" t="s">
        <v>3</v>
      </c>
      <c r="GD306">
        <v>1</v>
      </c>
      <c r="GF306">
        <v>-311013827</v>
      </c>
      <c r="GG306">
        <v>2</v>
      </c>
      <c r="GH306">
        <v>1</v>
      </c>
      <c r="GI306">
        <v>-2</v>
      </c>
      <c r="GJ306">
        <v>0</v>
      </c>
      <c r="GK306">
        <v>0</v>
      </c>
      <c r="GL306">
        <f>ROUND(IF(AND(BH306=3,BI306=3,FS306&lt;&gt;0),P306,0),2)</f>
        <v>0</v>
      </c>
      <c r="GM306">
        <f>ROUND(O306+X306+Y306,2)+GX306</f>
        <v>7949.49</v>
      </c>
      <c r="GN306">
        <f>IF(OR(BI306=0,BI306=1),GM306-GX306,0)</f>
        <v>0</v>
      </c>
      <c r="GO306">
        <f>IF(BI306=2,GM306-GX306,0)</f>
        <v>7949.49</v>
      </c>
      <c r="GP306">
        <f>IF(BI306=4,GM306-GX306,0)</f>
        <v>0</v>
      </c>
      <c r="GR306">
        <v>0</v>
      </c>
      <c r="GS306">
        <v>3</v>
      </c>
      <c r="GT306">
        <v>0</v>
      </c>
      <c r="GU306" t="s">
        <v>3</v>
      </c>
      <c r="GV306">
        <f>ROUND((GT306),6)</f>
        <v>0</v>
      </c>
      <c r="GW306">
        <v>1</v>
      </c>
      <c r="GX306">
        <f>ROUND(HC306*I306,2)</f>
        <v>0</v>
      </c>
      <c r="HA306">
        <v>0</v>
      </c>
      <c r="HB306">
        <v>0</v>
      </c>
      <c r="HC306">
        <f>GV306*GW306</f>
        <v>0</v>
      </c>
      <c r="HE306" t="s">
        <v>3</v>
      </c>
      <c r="HF306" t="s">
        <v>3</v>
      </c>
      <c r="HM306" t="s">
        <v>3</v>
      </c>
      <c r="HN306" t="s">
        <v>132</v>
      </c>
      <c r="HO306" t="s">
        <v>133</v>
      </c>
      <c r="HP306" t="s">
        <v>129</v>
      </c>
      <c r="HQ306" t="s">
        <v>129</v>
      </c>
      <c r="IK306">
        <v>0</v>
      </c>
    </row>
    <row r="307" spans="1:245" x14ac:dyDescent="0.2">
      <c r="A307">
        <v>17</v>
      </c>
      <c r="B307">
        <v>1</v>
      </c>
      <c r="C307">
        <f>ROW(SmtRes!A128)</f>
        <v>128</v>
      </c>
      <c r="D307">
        <f>ROW(EtalonRes!A129)</f>
        <v>129</v>
      </c>
      <c r="E307" t="s">
        <v>143</v>
      </c>
      <c r="F307" t="s">
        <v>228</v>
      </c>
      <c r="G307" t="s">
        <v>229</v>
      </c>
      <c r="H307" t="s">
        <v>137</v>
      </c>
      <c r="I307">
        <v>2</v>
      </c>
      <c r="J307">
        <v>0</v>
      </c>
      <c r="K307">
        <v>2</v>
      </c>
      <c r="O307">
        <f>ROUND(CP307,2)</f>
        <v>1434.21</v>
      </c>
      <c r="P307">
        <f>SUMIF(SmtRes!AQ126:'SmtRes'!AQ128,"=1",SmtRes!DF126:'SmtRes'!DF128)</f>
        <v>0</v>
      </c>
      <c r="Q307">
        <f>SUMIF(SmtRes!AQ126:'SmtRes'!AQ128,"=1",SmtRes!DG126:'SmtRes'!DG128)</f>
        <v>0</v>
      </c>
      <c r="R307">
        <f>SUMIF(SmtRes!AQ126:'SmtRes'!AQ128,"=1",SmtRes!DH126:'SmtRes'!DH128)</f>
        <v>0</v>
      </c>
      <c r="S307">
        <f>SUMIF(SmtRes!AQ126:'SmtRes'!AQ128,"=1",SmtRes!DI126:'SmtRes'!DI128)</f>
        <v>1434.21</v>
      </c>
      <c r="T307">
        <f>ROUND(CU307*I307,2)</f>
        <v>0</v>
      </c>
      <c r="U307">
        <f>SUMIF(SmtRes!AQ126:'SmtRes'!AQ128,"=1",SmtRes!CV126:'SmtRes'!CV128)</f>
        <v>2.544</v>
      </c>
      <c r="V307">
        <f>SUMIF(SmtRes!AQ126:'SmtRes'!AQ128,"=1",SmtRes!CW126:'SmtRes'!CW128)</f>
        <v>0</v>
      </c>
      <c r="W307">
        <f>ROUND(CX307*I307,2)</f>
        <v>0</v>
      </c>
      <c r="X307">
        <f t="shared" si="152"/>
        <v>1391.18</v>
      </c>
      <c r="Y307">
        <f t="shared" si="152"/>
        <v>731.45</v>
      </c>
      <c r="AA307">
        <v>65174513</v>
      </c>
      <c r="AB307">
        <f>ROUND((AC307+AD307+AF307),6)</f>
        <v>717.10271999999998</v>
      </c>
      <c r="AC307">
        <f>ROUND((0),6)</f>
        <v>0</v>
      </c>
      <c r="AD307">
        <f>ROUND((((0)-(0))+AE307),6)</f>
        <v>0</v>
      </c>
      <c r="AE307">
        <f>ROUND((0),6)</f>
        <v>0</v>
      </c>
      <c r="AF307">
        <f>ROUND((SUM(SmtRes!BT126:'SmtRes'!BT128)),6)</f>
        <v>717.10271999999998</v>
      </c>
      <c r="AG307">
        <f>ROUND((AP307),6)</f>
        <v>0</v>
      </c>
      <c r="AH307">
        <f>(SUM(SmtRes!BU126:'SmtRes'!BU128))</f>
        <v>1.272</v>
      </c>
      <c r="AI307">
        <f>(0)</f>
        <v>0</v>
      </c>
      <c r="AJ307">
        <f>(AS307)</f>
        <v>0</v>
      </c>
      <c r="AK307">
        <v>2435.8604</v>
      </c>
      <c r="AL307">
        <v>45.518000000000008</v>
      </c>
      <c r="AM307">
        <v>0</v>
      </c>
      <c r="AN307">
        <v>0</v>
      </c>
      <c r="AO307">
        <v>2390.3424</v>
      </c>
      <c r="AP307">
        <v>0</v>
      </c>
      <c r="AQ307">
        <v>4.24</v>
      </c>
      <c r="AR307">
        <v>0</v>
      </c>
      <c r="AS307">
        <v>0</v>
      </c>
      <c r="AT307">
        <v>97</v>
      </c>
      <c r="AU307">
        <v>51</v>
      </c>
      <c r="AV307">
        <v>1</v>
      </c>
      <c r="AW307">
        <v>1</v>
      </c>
      <c r="AZ307">
        <v>1</v>
      </c>
      <c r="BA307">
        <v>1</v>
      </c>
      <c r="BB307">
        <v>1</v>
      </c>
      <c r="BC307">
        <v>1</v>
      </c>
      <c r="BD307" t="s">
        <v>3</v>
      </c>
      <c r="BE307" t="s">
        <v>3</v>
      </c>
      <c r="BF307" t="s">
        <v>3</v>
      </c>
      <c r="BG307" t="s">
        <v>3</v>
      </c>
      <c r="BH307">
        <v>0</v>
      </c>
      <c r="BI307">
        <v>2</v>
      </c>
      <c r="BJ307" t="s">
        <v>230</v>
      </c>
      <c r="BM307">
        <v>108001</v>
      </c>
      <c r="BN307">
        <v>0</v>
      </c>
      <c r="BO307" t="s">
        <v>3</v>
      </c>
      <c r="BP307">
        <v>0</v>
      </c>
      <c r="BQ307">
        <v>3</v>
      </c>
      <c r="BR307">
        <v>0</v>
      </c>
      <c r="BS307">
        <v>1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3</v>
      </c>
      <c r="BZ307">
        <v>97</v>
      </c>
      <c r="CA307">
        <v>51</v>
      </c>
      <c r="CB307" t="s">
        <v>3</v>
      </c>
      <c r="CE307">
        <v>0</v>
      </c>
      <c r="CF307">
        <v>0</v>
      </c>
      <c r="CG307">
        <v>0</v>
      </c>
      <c r="CM307">
        <v>0</v>
      </c>
      <c r="CN307" t="s">
        <v>125</v>
      </c>
      <c r="CO307">
        <v>0</v>
      </c>
      <c r="CP307">
        <f>(P307+Q307+S307+R307)</f>
        <v>1434.21</v>
      </c>
      <c r="CQ307">
        <f>SUMIF(SmtRes!AQ126:'SmtRes'!AQ128,"=1",SmtRes!AA126:'SmtRes'!AA128)</f>
        <v>50.07</v>
      </c>
      <c r="CR307">
        <f>SUMIF(SmtRes!AQ126:'SmtRes'!AQ128,"=1",SmtRes!AB126:'SmtRes'!AB128)</f>
        <v>0</v>
      </c>
      <c r="CS307">
        <f>SUMIF(SmtRes!AQ126:'SmtRes'!AQ128,"=1",SmtRes!AC126:'SmtRes'!AC128)</f>
        <v>0</v>
      </c>
      <c r="CT307">
        <f>SUMIF(SmtRes!AQ126:'SmtRes'!AQ128,"=1",SmtRes!AD126:'SmtRes'!AD128)</f>
        <v>563.76</v>
      </c>
      <c r="CU307">
        <f>AG307</f>
        <v>0</v>
      </c>
      <c r="CV307">
        <f>SUMIF(SmtRes!AQ126:'SmtRes'!AQ128,"=1",SmtRes!BU126:'SmtRes'!BU128)</f>
        <v>1.272</v>
      </c>
      <c r="CW307">
        <f>SUMIF(SmtRes!AQ126:'SmtRes'!AQ128,"=1",SmtRes!BV126:'SmtRes'!BV128)</f>
        <v>0</v>
      </c>
      <c r="CX307">
        <f>AJ307</f>
        <v>0</v>
      </c>
      <c r="CY307">
        <f>(((S307+R307)*AT307)/100)</f>
        <v>1391.1837</v>
      </c>
      <c r="CZ307">
        <f>(((S307+R307)*AU307)/100)</f>
        <v>731.44710000000009</v>
      </c>
      <c r="DB307">
        <v>10</v>
      </c>
      <c r="DC307" t="s">
        <v>3</v>
      </c>
      <c r="DD307" t="s">
        <v>126</v>
      </c>
      <c r="DE307" t="s">
        <v>127</v>
      </c>
      <c r="DF307" t="s">
        <v>127</v>
      </c>
      <c r="DG307" t="s">
        <v>127</v>
      </c>
      <c r="DH307" t="s">
        <v>3</v>
      </c>
      <c r="DI307" t="s">
        <v>127</v>
      </c>
      <c r="DJ307" t="s">
        <v>127</v>
      </c>
      <c r="DK307" t="s">
        <v>3</v>
      </c>
      <c r="DL307" t="s">
        <v>3</v>
      </c>
      <c r="DM307" t="s">
        <v>3</v>
      </c>
      <c r="DN307">
        <v>0</v>
      </c>
      <c r="DO307">
        <v>0</v>
      </c>
      <c r="DP307">
        <v>1</v>
      </c>
      <c r="DQ307">
        <v>1</v>
      </c>
      <c r="DU307">
        <v>1013</v>
      </c>
      <c r="DV307" t="s">
        <v>137</v>
      </c>
      <c r="DW307" t="s">
        <v>137</v>
      </c>
      <c r="DX307">
        <v>1</v>
      </c>
      <c r="DZ307" t="s">
        <v>3</v>
      </c>
      <c r="EA307" t="s">
        <v>3</v>
      </c>
      <c r="EB307" t="s">
        <v>3</v>
      </c>
      <c r="EC307" t="s">
        <v>3</v>
      </c>
      <c r="EE307">
        <v>64850885</v>
      </c>
      <c r="EF307">
        <v>3</v>
      </c>
      <c r="EG307" t="s">
        <v>128</v>
      </c>
      <c r="EH307">
        <v>0</v>
      </c>
      <c r="EI307" t="s">
        <v>3</v>
      </c>
      <c r="EJ307">
        <v>2</v>
      </c>
      <c r="EK307">
        <v>108001</v>
      </c>
      <c r="EL307" t="s">
        <v>129</v>
      </c>
      <c r="EM307" t="s">
        <v>130</v>
      </c>
      <c r="EO307" t="s">
        <v>131</v>
      </c>
      <c r="EQ307">
        <v>0</v>
      </c>
      <c r="ER307">
        <v>0</v>
      </c>
      <c r="ES307">
        <v>0</v>
      </c>
      <c r="ET307">
        <v>0</v>
      </c>
      <c r="EU307">
        <v>0</v>
      </c>
      <c r="EV307">
        <v>0</v>
      </c>
      <c r="EW307">
        <v>4.24</v>
      </c>
      <c r="EX307">
        <v>0</v>
      </c>
      <c r="EY307">
        <v>0</v>
      </c>
      <c r="FQ307">
        <v>0</v>
      </c>
      <c r="FR307">
        <f>ROUND(IF(BI307=3,GM307,0),2)</f>
        <v>0</v>
      </c>
      <c r="FS307">
        <v>0</v>
      </c>
      <c r="FX307">
        <v>97</v>
      </c>
      <c r="FY307">
        <v>51</v>
      </c>
      <c r="GA307" t="s">
        <v>3</v>
      </c>
      <c r="GD307">
        <v>1</v>
      </c>
      <c r="GF307">
        <v>584747152</v>
      </c>
      <c r="GG307">
        <v>2</v>
      </c>
      <c r="GH307">
        <v>1</v>
      </c>
      <c r="GI307">
        <v>-2</v>
      </c>
      <c r="GJ307">
        <v>0</v>
      </c>
      <c r="GK307">
        <v>0</v>
      </c>
      <c r="GL307">
        <f>ROUND(IF(AND(BH307=3,BI307=3,FS307&lt;&gt;0),P307,0),2)</f>
        <v>0</v>
      </c>
      <c r="GM307">
        <f>ROUND(O307+X307+Y307,2)+GX307</f>
        <v>3556.84</v>
      </c>
      <c r="GN307">
        <f>IF(OR(BI307=0,BI307=1),GM307-GX307,0)</f>
        <v>0</v>
      </c>
      <c r="GO307">
        <f>IF(BI307=2,GM307-GX307,0)</f>
        <v>3556.84</v>
      </c>
      <c r="GP307">
        <f>IF(BI307=4,GM307-GX307,0)</f>
        <v>0</v>
      </c>
      <c r="GR307">
        <v>0</v>
      </c>
      <c r="GS307">
        <v>3</v>
      </c>
      <c r="GT307">
        <v>0</v>
      </c>
      <c r="GU307" t="s">
        <v>3</v>
      </c>
      <c r="GV307">
        <f>ROUND((GT307),6)</f>
        <v>0</v>
      </c>
      <c r="GW307">
        <v>1</v>
      </c>
      <c r="GX307">
        <f>ROUND(HC307*I307,2)</f>
        <v>0</v>
      </c>
      <c r="HA307">
        <v>0</v>
      </c>
      <c r="HB307">
        <v>0</v>
      </c>
      <c r="HC307">
        <f>GV307*GW307</f>
        <v>0</v>
      </c>
      <c r="HE307" t="s">
        <v>3</v>
      </c>
      <c r="HF307" t="s">
        <v>3</v>
      </c>
      <c r="HM307" t="s">
        <v>3</v>
      </c>
      <c r="HN307" t="s">
        <v>132</v>
      </c>
      <c r="HO307" t="s">
        <v>133</v>
      </c>
      <c r="HP307" t="s">
        <v>129</v>
      </c>
      <c r="HQ307" t="s">
        <v>129</v>
      </c>
      <c r="IK307">
        <v>0</v>
      </c>
    </row>
    <row r="309" spans="1:245" x14ac:dyDescent="0.2">
      <c r="A309" s="2">
        <v>51</v>
      </c>
      <c r="B309" s="2">
        <f>B300</f>
        <v>1</v>
      </c>
      <c r="C309" s="2">
        <f>A300</f>
        <v>4</v>
      </c>
      <c r="D309" s="2">
        <f>ROW(A300)</f>
        <v>300</v>
      </c>
      <c r="E309" s="2"/>
      <c r="F309" s="2" t="str">
        <f>IF(F300&lt;&gt;"",F300,"")</f>
        <v>Новый раздел</v>
      </c>
      <c r="G309" s="2" t="str">
        <f>IF(G300&lt;&gt;"",G300,"")</f>
        <v>Демонтажные работы</v>
      </c>
      <c r="H309" s="2">
        <v>0</v>
      </c>
      <c r="I309" s="2"/>
      <c r="J309" s="2"/>
      <c r="K309" s="2"/>
      <c r="L309" s="2"/>
      <c r="M309" s="2"/>
      <c r="N309" s="2"/>
      <c r="O309" s="2">
        <f t="shared" ref="O309:T309" si="153">ROUND(AB309,2)</f>
        <v>26981.57</v>
      </c>
      <c r="P309" s="2">
        <f t="shared" si="153"/>
        <v>0</v>
      </c>
      <c r="Q309" s="2">
        <f t="shared" si="153"/>
        <v>1537.67</v>
      </c>
      <c r="R309" s="2">
        <f t="shared" si="153"/>
        <v>845.36</v>
      </c>
      <c r="S309" s="2">
        <f t="shared" si="153"/>
        <v>24598.54</v>
      </c>
      <c r="T309" s="2">
        <f t="shared" si="153"/>
        <v>0</v>
      </c>
      <c r="U309" s="2">
        <f>AH309</f>
        <v>49.948799999999999</v>
      </c>
      <c r="V309" s="2">
        <f>AI309</f>
        <v>1.5543000000000002</v>
      </c>
      <c r="W309" s="2">
        <f>ROUND(AJ309,2)</f>
        <v>0</v>
      </c>
      <c r="X309" s="2">
        <f>ROUND(AK309,2)</f>
        <v>24680.57</v>
      </c>
      <c r="Y309" s="2">
        <f>ROUND(AL309,2)</f>
        <v>12976.39</v>
      </c>
      <c r="Z309" s="2"/>
      <c r="AA309" s="2"/>
      <c r="AB309" s="2">
        <f>ROUND(SUMIF(AA304:AA307,"=65174513",O304:O307),2)</f>
        <v>26981.57</v>
      </c>
      <c r="AC309" s="2">
        <f>ROUND(SUMIF(AA304:AA307,"=65174513",P304:P307),2)</f>
        <v>0</v>
      </c>
      <c r="AD309" s="2">
        <f>ROUND(SUMIF(AA304:AA307,"=65174513",Q304:Q307),2)</f>
        <v>1537.67</v>
      </c>
      <c r="AE309" s="2">
        <f>ROUND(SUMIF(AA304:AA307,"=65174513",R304:R307),2)</f>
        <v>845.36</v>
      </c>
      <c r="AF309" s="2">
        <f>ROUND(SUMIF(AA304:AA307,"=65174513",S304:S307),2)</f>
        <v>24598.54</v>
      </c>
      <c r="AG309" s="2">
        <f>ROUND(SUMIF(AA304:AA307,"=65174513",T304:T307),2)</f>
        <v>0</v>
      </c>
      <c r="AH309" s="2">
        <f>SUMIF(AA304:AA307,"=65174513",U304:U307)</f>
        <v>49.948799999999999</v>
      </c>
      <c r="AI309" s="2">
        <f>SUMIF(AA304:AA307,"=65174513",V304:V307)</f>
        <v>1.5543000000000002</v>
      </c>
      <c r="AJ309" s="2">
        <f>ROUND(SUMIF(AA304:AA307,"=65174513",W304:W307),2)</f>
        <v>0</v>
      </c>
      <c r="AK309" s="2">
        <f>ROUND(SUMIF(AA304:AA307,"=65174513",X304:X307),2)</f>
        <v>24680.57</v>
      </c>
      <c r="AL309" s="2">
        <f>ROUND(SUMIF(AA304:AA307,"=65174513",Y304:Y307),2)</f>
        <v>12976.39</v>
      </c>
      <c r="AM309" s="2"/>
      <c r="AN309" s="2"/>
      <c r="AO309" s="2">
        <f t="shared" ref="AO309:BD309" si="154">ROUND(BX309,2)</f>
        <v>0</v>
      </c>
      <c r="AP309" s="2">
        <f t="shared" si="154"/>
        <v>0</v>
      </c>
      <c r="AQ309" s="2">
        <f t="shared" si="154"/>
        <v>0</v>
      </c>
      <c r="AR309" s="2">
        <f t="shared" si="154"/>
        <v>64638.53</v>
      </c>
      <c r="AS309" s="2">
        <f t="shared" si="154"/>
        <v>0</v>
      </c>
      <c r="AT309" s="2">
        <f t="shared" si="154"/>
        <v>64638.53</v>
      </c>
      <c r="AU309" s="2">
        <f t="shared" si="154"/>
        <v>0</v>
      </c>
      <c r="AV309" s="2">
        <f t="shared" si="154"/>
        <v>0</v>
      </c>
      <c r="AW309" s="2">
        <f t="shared" si="154"/>
        <v>0</v>
      </c>
      <c r="AX309" s="2">
        <f t="shared" si="154"/>
        <v>0</v>
      </c>
      <c r="AY309" s="2">
        <f t="shared" si="154"/>
        <v>0</v>
      </c>
      <c r="AZ309" s="2">
        <f t="shared" si="154"/>
        <v>0</v>
      </c>
      <c r="BA309" s="2">
        <f t="shared" si="154"/>
        <v>0</v>
      </c>
      <c r="BB309" s="2">
        <f t="shared" si="154"/>
        <v>0</v>
      </c>
      <c r="BC309" s="2">
        <f t="shared" si="154"/>
        <v>0</v>
      </c>
      <c r="BD309" s="2">
        <f t="shared" si="154"/>
        <v>0</v>
      </c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>
        <f>ROUND(SUMIF(AA304:AA307,"=65174513",FQ304:FQ307),2)</f>
        <v>0</v>
      </c>
      <c r="BY309" s="2">
        <f>ROUND(SUMIF(AA304:AA307,"=65174513",FR304:FR307),2)</f>
        <v>0</v>
      </c>
      <c r="BZ309" s="2">
        <f>ROUND(SUMIF(AA304:AA307,"=65174513",GL304:GL307),2)</f>
        <v>0</v>
      </c>
      <c r="CA309" s="2">
        <f>ROUND(SUMIF(AA304:AA307,"=65174513",GM304:GM307),2)</f>
        <v>64638.53</v>
      </c>
      <c r="CB309" s="2">
        <f>ROUND(SUMIF(AA304:AA307,"=65174513",GN304:GN307),2)</f>
        <v>0</v>
      </c>
      <c r="CC309" s="2">
        <f>ROUND(SUMIF(AA304:AA307,"=65174513",GO304:GO307),2)</f>
        <v>64638.53</v>
      </c>
      <c r="CD309" s="2">
        <f>ROUND(SUMIF(AA304:AA307,"=65174513",GP304:GP307),2)</f>
        <v>0</v>
      </c>
      <c r="CE309" s="2">
        <f>AC309-BX309</f>
        <v>0</v>
      </c>
      <c r="CF309" s="2">
        <f>AC309-BY309</f>
        <v>0</v>
      </c>
      <c r="CG309" s="2">
        <f>BX309-BZ309</f>
        <v>0</v>
      </c>
      <c r="CH309" s="2">
        <f>AC309-BX309-BY309+BZ309</f>
        <v>0</v>
      </c>
      <c r="CI309" s="2">
        <f>BY309-BZ309</f>
        <v>0</v>
      </c>
      <c r="CJ309" s="2">
        <f>ROUND(SUMIF(AA304:AA307,"=65174513",GX304:GX307),2)</f>
        <v>0</v>
      </c>
      <c r="CK309" s="2">
        <f>ROUND(SUMIF(AA304:AA307,"=65174513",GY304:GY307),2)</f>
        <v>0</v>
      </c>
      <c r="CL309" s="2">
        <f>ROUND(SUMIF(AA304:AA307,"=65174513",GZ304:GZ307),2)</f>
        <v>0</v>
      </c>
      <c r="CM309" s="2">
        <f>ROUND(SUMIF(AA304:AA307,"=65174513",HD304:HD307),2)</f>
        <v>0</v>
      </c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3"/>
      <c r="DH309" s="3"/>
      <c r="DI309" s="3"/>
      <c r="DJ309" s="3"/>
      <c r="DK309" s="3"/>
      <c r="DL309" s="3"/>
      <c r="DM309" s="3"/>
      <c r="DN309" s="3"/>
      <c r="DO309" s="3"/>
      <c r="DP309" s="3"/>
      <c r="DQ309" s="3"/>
      <c r="DR309" s="3"/>
      <c r="DS309" s="3"/>
      <c r="DT309" s="3"/>
      <c r="DU309" s="3"/>
      <c r="DV309" s="3"/>
      <c r="DW309" s="3"/>
      <c r="DX309" s="3"/>
      <c r="DY309" s="3"/>
      <c r="DZ309" s="3"/>
      <c r="EA309" s="3"/>
      <c r="EB309" s="3"/>
      <c r="EC309" s="3"/>
      <c r="ED309" s="3"/>
      <c r="EE309" s="3"/>
      <c r="EF309" s="3"/>
      <c r="EG309" s="3"/>
      <c r="EH309" s="3"/>
      <c r="EI309" s="3"/>
      <c r="EJ309" s="3"/>
      <c r="EK309" s="3"/>
      <c r="EL309" s="3"/>
      <c r="EM309" s="3"/>
      <c r="EN309" s="3"/>
      <c r="EO309" s="3"/>
      <c r="EP309" s="3"/>
      <c r="EQ309" s="3"/>
      <c r="ER309" s="3"/>
      <c r="ES309" s="3"/>
      <c r="ET309" s="3"/>
      <c r="EU309" s="3"/>
      <c r="EV309" s="3"/>
      <c r="EW309" s="3"/>
      <c r="EX309" s="3"/>
      <c r="EY309" s="3"/>
      <c r="EZ309" s="3"/>
      <c r="FA309" s="3"/>
      <c r="FB309" s="3"/>
      <c r="FC309" s="3"/>
      <c r="FD309" s="3"/>
      <c r="FE309" s="3"/>
      <c r="FF309" s="3"/>
      <c r="FG309" s="3"/>
      <c r="FH309" s="3"/>
      <c r="FI309" s="3"/>
      <c r="FJ309" s="3"/>
      <c r="FK309" s="3"/>
      <c r="FL309" s="3"/>
      <c r="FM309" s="3"/>
      <c r="FN309" s="3"/>
      <c r="FO309" s="3"/>
      <c r="FP309" s="3"/>
      <c r="FQ309" s="3"/>
      <c r="FR309" s="3"/>
      <c r="FS309" s="3"/>
      <c r="FT309" s="3"/>
      <c r="FU309" s="3"/>
      <c r="FV309" s="3"/>
      <c r="FW309" s="3"/>
      <c r="FX309" s="3"/>
      <c r="FY309" s="3"/>
      <c r="FZ309" s="3"/>
      <c r="GA309" s="3"/>
      <c r="GB309" s="3"/>
      <c r="GC309" s="3"/>
      <c r="GD309" s="3"/>
      <c r="GE309" s="3"/>
      <c r="GF309" s="3"/>
      <c r="GG309" s="3"/>
      <c r="GH309" s="3"/>
      <c r="GI309" s="3"/>
      <c r="GJ309" s="3"/>
      <c r="GK309" s="3"/>
      <c r="GL309" s="3"/>
      <c r="GM309" s="3"/>
      <c r="GN309" s="3"/>
      <c r="GO309" s="3"/>
      <c r="GP309" s="3"/>
      <c r="GQ309" s="3"/>
      <c r="GR309" s="3"/>
      <c r="GS309" s="3"/>
      <c r="GT309" s="3"/>
      <c r="GU309" s="3"/>
      <c r="GV309" s="3"/>
      <c r="GW309" s="3"/>
      <c r="GX309" s="3">
        <v>0</v>
      </c>
    </row>
    <row r="311" spans="1:245" x14ac:dyDescent="0.2">
      <c r="A311" s="4">
        <v>50</v>
      </c>
      <c r="B311" s="4">
        <v>0</v>
      </c>
      <c r="C311" s="4">
        <v>0</v>
      </c>
      <c r="D311" s="4">
        <v>1</v>
      </c>
      <c r="E311" s="4">
        <v>201</v>
      </c>
      <c r="F311" s="4">
        <f>ROUND(Source!O309,O311)</f>
        <v>26981.57</v>
      </c>
      <c r="G311" s="4" t="s">
        <v>65</v>
      </c>
      <c r="H311" s="4" t="s">
        <v>66</v>
      </c>
      <c r="I311" s="4"/>
      <c r="J311" s="4"/>
      <c r="K311" s="4">
        <v>201</v>
      </c>
      <c r="L311" s="4">
        <v>1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26981.57</v>
      </c>
      <c r="X311" s="4">
        <v>1</v>
      </c>
      <c r="Y311" s="4">
        <v>26981.57</v>
      </c>
      <c r="Z311" s="4"/>
      <c r="AA311" s="4"/>
      <c r="AB311" s="4"/>
    </row>
    <row r="312" spans="1:245" x14ac:dyDescent="0.2">
      <c r="A312" s="4">
        <v>50</v>
      </c>
      <c r="B312" s="4">
        <v>0</v>
      </c>
      <c r="C312" s="4">
        <v>0</v>
      </c>
      <c r="D312" s="4">
        <v>1</v>
      </c>
      <c r="E312" s="4">
        <v>202</v>
      </c>
      <c r="F312" s="4">
        <f>ROUND(Source!P309,O312)</f>
        <v>0</v>
      </c>
      <c r="G312" s="4" t="s">
        <v>67</v>
      </c>
      <c r="H312" s="4" t="s">
        <v>68</v>
      </c>
      <c r="I312" s="4"/>
      <c r="J312" s="4"/>
      <c r="K312" s="4">
        <v>202</v>
      </c>
      <c r="L312" s="4">
        <v>2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45" x14ac:dyDescent="0.2">
      <c r="A313" s="4">
        <v>50</v>
      </c>
      <c r="B313" s="4">
        <v>0</v>
      </c>
      <c r="C313" s="4">
        <v>0</v>
      </c>
      <c r="D313" s="4">
        <v>1</v>
      </c>
      <c r="E313" s="4">
        <v>222</v>
      </c>
      <c r="F313" s="4">
        <f>ROUND(Source!AO309,O313)</f>
        <v>0</v>
      </c>
      <c r="G313" s="4" t="s">
        <v>69</v>
      </c>
      <c r="H313" s="4" t="s">
        <v>70</v>
      </c>
      <c r="I313" s="4"/>
      <c r="J313" s="4"/>
      <c r="K313" s="4">
        <v>222</v>
      </c>
      <c r="L313" s="4">
        <v>3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45" x14ac:dyDescent="0.2">
      <c r="A314" s="4">
        <v>50</v>
      </c>
      <c r="B314" s="4">
        <v>0</v>
      </c>
      <c r="C314" s="4">
        <v>0</v>
      </c>
      <c r="D314" s="4">
        <v>1</v>
      </c>
      <c r="E314" s="4">
        <v>225</v>
      </c>
      <c r="F314" s="4">
        <f>ROUND(Source!AV309,O314)</f>
        <v>0</v>
      </c>
      <c r="G314" s="4" t="s">
        <v>71</v>
      </c>
      <c r="H314" s="4" t="s">
        <v>72</v>
      </c>
      <c r="I314" s="4"/>
      <c r="J314" s="4"/>
      <c r="K314" s="4">
        <v>225</v>
      </c>
      <c r="L314" s="4">
        <v>4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45" x14ac:dyDescent="0.2">
      <c r="A315" s="4">
        <v>50</v>
      </c>
      <c r="B315" s="4">
        <v>0</v>
      </c>
      <c r="C315" s="4">
        <v>0</v>
      </c>
      <c r="D315" s="4">
        <v>1</v>
      </c>
      <c r="E315" s="4">
        <v>226</v>
      </c>
      <c r="F315" s="4">
        <f>ROUND(Source!AW309,O315)</f>
        <v>0</v>
      </c>
      <c r="G315" s="4" t="s">
        <v>73</v>
      </c>
      <c r="H315" s="4" t="s">
        <v>74</v>
      </c>
      <c r="I315" s="4"/>
      <c r="J315" s="4"/>
      <c r="K315" s="4">
        <v>226</v>
      </c>
      <c r="L315" s="4">
        <v>5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0</v>
      </c>
      <c r="X315" s="4">
        <v>1</v>
      </c>
      <c r="Y315" s="4">
        <v>0</v>
      </c>
      <c r="Z315" s="4"/>
      <c r="AA315" s="4"/>
      <c r="AB315" s="4"/>
    </row>
    <row r="316" spans="1:245" x14ac:dyDescent="0.2">
      <c r="A316" s="4">
        <v>50</v>
      </c>
      <c r="B316" s="4">
        <v>0</v>
      </c>
      <c r="C316" s="4">
        <v>0</v>
      </c>
      <c r="D316" s="4">
        <v>1</v>
      </c>
      <c r="E316" s="4">
        <v>227</v>
      </c>
      <c r="F316" s="4">
        <f>ROUND(Source!AX309,O316)</f>
        <v>0</v>
      </c>
      <c r="G316" s="4" t="s">
        <v>75</v>
      </c>
      <c r="H316" s="4" t="s">
        <v>76</v>
      </c>
      <c r="I316" s="4"/>
      <c r="J316" s="4"/>
      <c r="K316" s="4">
        <v>227</v>
      </c>
      <c r="L316" s="4">
        <v>6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45" x14ac:dyDescent="0.2">
      <c r="A317" s="4">
        <v>50</v>
      </c>
      <c r="B317" s="4">
        <v>0</v>
      </c>
      <c r="C317" s="4">
        <v>0</v>
      </c>
      <c r="D317" s="4">
        <v>1</v>
      </c>
      <c r="E317" s="4">
        <v>228</v>
      </c>
      <c r="F317" s="4">
        <f>ROUND(Source!AY309,O317)</f>
        <v>0</v>
      </c>
      <c r="G317" s="4" t="s">
        <v>77</v>
      </c>
      <c r="H317" s="4" t="s">
        <v>78</v>
      </c>
      <c r="I317" s="4"/>
      <c r="J317" s="4"/>
      <c r="K317" s="4">
        <v>228</v>
      </c>
      <c r="L317" s="4">
        <v>7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45" x14ac:dyDescent="0.2">
      <c r="A318" s="4">
        <v>50</v>
      </c>
      <c r="B318" s="4">
        <v>0</v>
      </c>
      <c r="C318" s="4">
        <v>0</v>
      </c>
      <c r="D318" s="4">
        <v>1</v>
      </c>
      <c r="E318" s="4">
        <v>216</v>
      </c>
      <c r="F318" s="4">
        <f>ROUND(Source!AP309,O318)</f>
        <v>0</v>
      </c>
      <c r="G318" s="4" t="s">
        <v>79</v>
      </c>
      <c r="H318" s="4" t="s">
        <v>80</v>
      </c>
      <c r="I318" s="4"/>
      <c r="J318" s="4"/>
      <c r="K318" s="4">
        <v>216</v>
      </c>
      <c r="L318" s="4">
        <v>8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45" x14ac:dyDescent="0.2">
      <c r="A319" s="4">
        <v>50</v>
      </c>
      <c r="B319" s="4">
        <v>0</v>
      </c>
      <c r="C319" s="4">
        <v>0</v>
      </c>
      <c r="D319" s="4">
        <v>1</v>
      </c>
      <c r="E319" s="4">
        <v>223</v>
      </c>
      <c r="F319" s="4">
        <f>ROUND(Source!AQ309,O319)</f>
        <v>0</v>
      </c>
      <c r="G319" s="4" t="s">
        <v>81</v>
      </c>
      <c r="H319" s="4" t="s">
        <v>82</v>
      </c>
      <c r="I319" s="4"/>
      <c r="J319" s="4"/>
      <c r="K319" s="4">
        <v>223</v>
      </c>
      <c r="L319" s="4">
        <v>9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45" x14ac:dyDescent="0.2">
      <c r="A320" s="4">
        <v>50</v>
      </c>
      <c r="B320" s="4">
        <v>0</v>
      </c>
      <c r="C320" s="4">
        <v>0</v>
      </c>
      <c r="D320" s="4">
        <v>1</v>
      </c>
      <c r="E320" s="4">
        <v>229</v>
      </c>
      <c r="F320" s="4">
        <f>ROUND(Source!AZ309,O320)</f>
        <v>0</v>
      </c>
      <c r="G320" s="4" t="s">
        <v>83</v>
      </c>
      <c r="H320" s="4" t="s">
        <v>84</v>
      </c>
      <c r="I320" s="4"/>
      <c r="J320" s="4"/>
      <c r="K320" s="4">
        <v>229</v>
      </c>
      <c r="L320" s="4">
        <v>10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0</v>
      </c>
      <c r="X320" s="4">
        <v>1</v>
      </c>
      <c r="Y320" s="4">
        <v>0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203</v>
      </c>
      <c r="F321" s="4">
        <f>ROUND(Source!Q309,O321)</f>
        <v>1537.67</v>
      </c>
      <c r="G321" s="4" t="s">
        <v>85</v>
      </c>
      <c r="H321" s="4" t="s">
        <v>86</v>
      </c>
      <c r="I321" s="4"/>
      <c r="J321" s="4"/>
      <c r="K321" s="4">
        <v>203</v>
      </c>
      <c r="L321" s="4">
        <v>11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1537.67</v>
      </c>
      <c r="X321" s="4">
        <v>1</v>
      </c>
      <c r="Y321" s="4">
        <v>1537.67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231</v>
      </c>
      <c r="F322" s="4">
        <f>ROUND(Source!BB309,O322)</f>
        <v>0</v>
      </c>
      <c r="G322" s="4" t="s">
        <v>87</v>
      </c>
      <c r="H322" s="4" t="s">
        <v>88</v>
      </c>
      <c r="I322" s="4"/>
      <c r="J322" s="4"/>
      <c r="K322" s="4">
        <v>231</v>
      </c>
      <c r="L322" s="4">
        <v>12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204</v>
      </c>
      <c r="F323" s="4">
        <f>ROUND(Source!R309,O323)</f>
        <v>845.36</v>
      </c>
      <c r="G323" s="4" t="s">
        <v>89</v>
      </c>
      <c r="H323" s="4" t="s">
        <v>90</v>
      </c>
      <c r="I323" s="4"/>
      <c r="J323" s="4"/>
      <c r="K323" s="4">
        <v>204</v>
      </c>
      <c r="L323" s="4">
        <v>13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845.36000000000013</v>
      </c>
      <c r="X323" s="4">
        <v>1</v>
      </c>
      <c r="Y323" s="4">
        <v>845.36000000000013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205</v>
      </c>
      <c r="F324" s="4">
        <f>ROUND(Source!S309,O324)</f>
        <v>24598.54</v>
      </c>
      <c r="G324" s="4" t="s">
        <v>91</v>
      </c>
      <c r="H324" s="4" t="s">
        <v>92</v>
      </c>
      <c r="I324" s="4"/>
      <c r="J324" s="4"/>
      <c r="K324" s="4">
        <v>205</v>
      </c>
      <c r="L324" s="4">
        <v>14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24598.54</v>
      </c>
      <c r="X324" s="4">
        <v>1</v>
      </c>
      <c r="Y324" s="4">
        <v>24598.54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232</v>
      </c>
      <c r="F325" s="4">
        <f>ROUND(Source!BC309,O325)</f>
        <v>0</v>
      </c>
      <c r="G325" s="4" t="s">
        <v>93</v>
      </c>
      <c r="H325" s="4" t="s">
        <v>94</v>
      </c>
      <c r="I325" s="4"/>
      <c r="J325" s="4"/>
      <c r="K325" s="4">
        <v>232</v>
      </c>
      <c r="L325" s="4">
        <v>15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214</v>
      </c>
      <c r="F326" s="4">
        <f>ROUND(Source!AS309,O326)</f>
        <v>0</v>
      </c>
      <c r="G326" s="4" t="s">
        <v>95</v>
      </c>
      <c r="H326" s="4" t="s">
        <v>96</v>
      </c>
      <c r="I326" s="4"/>
      <c r="J326" s="4"/>
      <c r="K326" s="4">
        <v>214</v>
      </c>
      <c r="L326" s="4">
        <v>16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215</v>
      </c>
      <c r="F327" s="4">
        <f>ROUND(Source!AT309,O327)</f>
        <v>64638.53</v>
      </c>
      <c r="G327" s="4" t="s">
        <v>97</v>
      </c>
      <c r="H327" s="4" t="s">
        <v>98</v>
      </c>
      <c r="I327" s="4"/>
      <c r="J327" s="4"/>
      <c r="K327" s="4">
        <v>215</v>
      </c>
      <c r="L327" s="4">
        <v>17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64638.53</v>
      </c>
      <c r="X327" s="4">
        <v>1</v>
      </c>
      <c r="Y327" s="4">
        <v>64638.53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217</v>
      </c>
      <c r="F328" s="4">
        <f>ROUND(Source!AU309,O328)</f>
        <v>0</v>
      </c>
      <c r="G328" s="4" t="s">
        <v>99</v>
      </c>
      <c r="H328" s="4" t="s">
        <v>100</v>
      </c>
      <c r="I328" s="4"/>
      <c r="J328" s="4"/>
      <c r="K328" s="4">
        <v>217</v>
      </c>
      <c r="L328" s="4">
        <v>18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230</v>
      </c>
      <c r="F329" s="4">
        <f>ROUND(Source!BA309,O329)</f>
        <v>0</v>
      </c>
      <c r="G329" s="4" t="s">
        <v>101</v>
      </c>
      <c r="H329" s="4" t="s">
        <v>102</v>
      </c>
      <c r="I329" s="4"/>
      <c r="J329" s="4"/>
      <c r="K329" s="4">
        <v>230</v>
      </c>
      <c r="L329" s="4">
        <v>19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206</v>
      </c>
      <c r="F330" s="4">
        <f>ROUND(Source!T309,O330)</f>
        <v>0</v>
      </c>
      <c r="G330" s="4" t="s">
        <v>103</v>
      </c>
      <c r="H330" s="4" t="s">
        <v>104</v>
      </c>
      <c r="I330" s="4"/>
      <c r="J330" s="4"/>
      <c r="K330" s="4">
        <v>206</v>
      </c>
      <c r="L330" s="4">
        <v>20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207</v>
      </c>
      <c r="F331" s="4">
        <f>ROUND(Source!U309,O331)</f>
        <v>49.948799999999999</v>
      </c>
      <c r="G331" s="4" t="s">
        <v>105</v>
      </c>
      <c r="H331" s="4" t="s">
        <v>106</v>
      </c>
      <c r="I331" s="4"/>
      <c r="J331" s="4"/>
      <c r="K331" s="4">
        <v>207</v>
      </c>
      <c r="L331" s="4">
        <v>21</v>
      </c>
      <c r="M331" s="4">
        <v>3</v>
      </c>
      <c r="N331" s="4" t="s">
        <v>3</v>
      </c>
      <c r="O331" s="4">
        <v>7</v>
      </c>
      <c r="P331" s="4"/>
      <c r="Q331" s="4"/>
      <c r="R331" s="4"/>
      <c r="S331" s="4"/>
      <c r="T331" s="4"/>
      <c r="U331" s="4"/>
      <c r="V331" s="4"/>
      <c r="W331" s="4">
        <v>49.948799999999999</v>
      </c>
      <c r="X331" s="4">
        <v>1</v>
      </c>
      <c r="Y331" s="4">
        <v>49.948799999999999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208</v>
      </c>
      <c r="F332" s="4">
        <f>ROUND(Source!V309,O332)</f>
        <v>1.5543</v>
      </c>
      <c r="G332" s="4" t="s">
        <v>107</v>
      </c>
      <c r="H332" s="4" t="s">
        <v>108</v>
      </c>
      <c r="I332" s="4"/>
      <c r="J332" s="4"/>
      <c r="K332" s="4">
        <v>208</v>
      </c>
      <c r="L332" s="4">
        <v>22</v>
      </c>
      <c r="M332" s="4">
        <v>3</v>
      </c>
      <c r="N332" s="4" t="s">
        <v>3</v>
      </c>
      <c r="O332" s="4">
        <v>7</v>
      </c>
      <c r="P332" s="4"/>
      <c r="Q332" s="4"/>
      <c r="R332" s="4"/>
      <c r="S332" s="4"/>
      <c r="T332" s="4"/>
      <c r="U332" s="4"/>
      <c r="V332" s="4"/>
      <c r="W332" s="4">
        <v>1.5543</v>
      </c>
      <c r="X332" s="4">
        <v>1</v>
      </c>
      <c r="Y332" s="4">
        <v>1.5543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209</v>
      </c>
      <c r="F333" s="4">
        <f>ROUND(Source!W309,O333)</f>
        <v>0</v>
      </c>
      <c r="G333" s="4" t="s">
        <v>109</v>
      </c>
      <c r="H333" s="4" t="s">
        <v>110</v>
      </c>
      <c r="I333" s="4"/>
      <c r="J333" s="4"/>
      <c r="K333" s="4">
        <v>209</v>
      </c>
      <c r="L333" s="4">
        <v>23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233</v>
      </c>
      <c r="F334" s="4">
        <f>ROUND(Source!BD309,O334)</f>
        <v>0</v>
      </c>
      <c r="G334" s="4" t="s">
        <v>111</v>
      </c>
      <c r="H334" s="4" t="s">
        <v>112</v>
      </c>
      <c r="I334" s="4"/>
      <c r="J334" s="4"/>
      <c r="K334" s="4">
        <v>233</v>
      </c>
      <c r="L334" s="4">
        <v>24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210</v>
      </c>
      <c r="F335" s="4">
        <f>ROUND(Source!X309,O335)</f>
        <v>24680.57</v>
      </c>
      <c r="G335" s="4" t="s">
        <v>113</v>
      </c>
      <c r="H335" s="4" t="s">
        <v>114</v>
      </c>
      <c r="I335" s="4"/>
      <c r="J335" s="4"/>
      <c r="K335" s="4">
        <v>210</v>
      </c>
      <c r="L335" s="4">
        <v>25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24680.57</v>
      </c>
      <c r="X335" s="4">
        <v>1</v>
      </c>
      <c r="Y335" s="4">
        <v>24680.57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211</v>
      </c>
      <c r="F336" s="4">
        <f>ROUND(Source!Y309,O336)</f>
        <v>12976.39</v>
      </c>
      <c r="G336" s="4" t="s">
        <v>115</v>
      </c>
      <c r="H336" s="4" t="s">
        <v>116</v>
      </c>
      <c r="I336" s="4"/>
      <c r="J336" s="4"/>
      <c r="K336" s="4">
        <v>211</v>
      </c>
      <c r="L336" s="4">
        <v>26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12976.39</v>
      </c>
      <c r="X336" s="4">
        <v>1</v>
      </c>
      <c r="Y336" s="4">
        <v>12976.39</v>
      </c>
      <c r="Z336" s="4"/>
      <c r="AA336" s="4"/>
      <c r="AB336" s="4"/>
    </row>
    <row r="337" spans="1:245" x14ac:dyDescent="0.2">
      <c r="A337" s="4">
        <v>50</v>
      </c>
      <c r="B337" s="4">
        <v>0</v>
      </c>
      <c r="C337" s="4">
        <v>0</v>
      </c>
      <c r="D337" s="4">
        <v>1</v>
      </c>
      <c r="E337" s="4">
        <v>224</v>
      </c>
      <c r="F337" s="4">
        <f>ROUND(Source!AR309,O337)</f>
        <v>64638.53</v>
      </c>
      <c r="G337" s="4" t="s">
        <v>117</v>
      </c>
      <c r="H337" s="4" t="s">
        <v>118</v>
      </c>
      <c r="I337" s="4"/>
      <c r="J337" s="4"/>
      <c r="K337" s="4">
        <v>224</v>
      </c>
      <c r="L337" s="4">
        <v>27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64638.53</v>
      </c>
      <c r="X337" s="4">
        <v>1</v>
      </c>
      <c r="Y337" s="4">
        <v>64638.53</v>
      </c>
      <c r="Z337" s="4"/>
      <c r="AA337" s="4"/>
      <c r="AB337" s="4"/>
    </row>
    <row r="339" spans="1:245" x14ac:dyDescent="0.2">
      <c r="A339" s="1">
        <v>4</v>
      </c>
      <c r="B339" s="1">
        <v>1</v>
      </c>
      <c r="C339" s="1"/>
      <c r="D339" s="1">
        <f>ROW(A351)</f>
        <v>351</v>
      </c>
      <c r="E339" s="1"/>
      <c r="F339" s="1" t="s">
        <v>18</v>
      </c>
      <c r="G339" s="1" t="s">
        <v>128</v>
      </c>
      <c r="H339" s="1" t="s">
        <v>3</v>
      </c>
      <c r="I339" s="1">
        <v>0</v>
      </c>
      <c r="J339" s="1"/>
      <c r="K339" s="1">
        <v>0</v>
      </c>
      <c r="L339" s="1"/>
      <c r="M339" s="1" t="s">
        <v>3</v>
      </c>
      <c r="N339" s="1"/>
      <c r="O339" s="1"/>
      <c r="P339" s="1"/>
      <c r="Q339" s="1"/>
      <c r="R339" s="1"/>
      <c r="S339" s="1">
        <v>0</v>
      </c>
      <c r="T339" s="1"/>
      <c r="U339" s="1" t="s">
        <v>3</v>
      </c>
      <c r="V339" s="1">
        <v>0</v>
      </c>
      <c r="W339" s="1"/>
      <c r="X339" s="1"/>
      <c r="Y339" s="1"/>
      <c r="Z339" s="1"/>
      <c r="AA339" s="1"/>
      <c r="AB339" s="1" t="s">
        <v>3</v>
      </c>
      <c r="AC339" s="1" t="s">
        <v>3</v>
      </c>
      <c r="AD339" s="1" t="s">
        <v>3</v>
      </c>
      <c r="AE339" s="1" t="s">
        <v>3</v>
      </c>
      <c r="AF339" s="1" t="s">
        <v>3</v>
      </c>
      <c r="AG339" s="1" t="s">
        <v>3</v>
      </c>
      <c r="AH339" s="1"/>
      <c r="AI339" s="1"/>
      <c r="AJ339" s="1"/>
      <c r="AK339" s="1"/>
      <c r="AL339" s="1"/>
      <c r="AM339" s="1"/>
      <c r="AN339" s="1"/>
      <c r="AO339" s="1"/>
      <c r="AP339" s="1" t="s">
        <v>3</v>
      </c>
      <c r="AQ339" s="1" t="s">
        <v>3</v>
      </c>
      <c r="AR339" s="1" t="s">
        <v>3</v>
      </c>
      <c r="AS339" s="1"/>
      <c r="AT339" s="1"/>
      <c r="AU339" s="1"/>
      <c r="AV339" s="1"/>
      <c r="AW339" s="1"/>
      <c r="AX339" s="1"/>
      <c r="AY339" s="1"/>
      <c r="AZ339" s="1" t="s">
        <v>3</v>
      </c>
      <c r="BA339" s="1"/>
      <c r="BB339" s="1" t="s">
        <v>3</v>
      </c>
      <c r="BC339" s="1" t="s">
        <v>3</v>
      </c>
      <c r="BD339" s="1" t="s">
        <v>3</v>
      </c>
      <c r="BE339" s="1" t="s">
        <v>3</v>
      </c>
      <c r="BF339" s="1" t="s">
        <v>3</v>
      </c>
      <c r="BG339" s="1" t="s">
        <v>3</v>
      </c>
      <c r="BH339" s="1" t="s">
        <v>3</v>
      </c>
      <c r="BI339" s="1" t="s">
        <v>3</v>
      </c>
      <c r="BJ339" s="1" t="s">
        <v>3</v>
      </c>
      <c r="BK339" s="1" t="s">
        <v>3</v>
      </c>
      <c r="BL339" s="1" t="s">
        <v>3</v>
      </c>
      <c r="BM339" s="1" t="s">
        <v>3</v>
      </c>
      <c r="BN339" s="1" t="s">
        <v>3</v>
      </c>
      <c r="BO339" s="1" t="s">
        <v>3</v>
      </c>
      <c r="BP339" s="1" t="s">
        <v>3</v>
      </c>
      <c r="BQ339" s="1"/>
      <c r="BR339" s="1"/>
      <c r="BS339" s="1"/>
      <c r="BT339" s="1"/>
      <c r="BU339" s="1"/>
      <c r="BV339" s="1"/>
      <c r="BW339" s="1"/>
      <c r="BX339" s="1">
        <v>0</v>
      </c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>
        <v>0</v>
      </c>
    </row>
    <row r="341" spans="1:245" x14ac:dyDescent="0.2">
      <c r="A341" s="2">
        <v>52</v>
      </c>
      <c r="B341" s="2">
        <f t="shared" ref="B341:G341" si="155">B351</f>
        <v>1</v>
      </c>
      <c r="C341" s="2">
        <f t="shared" si="155"/>
        <v>4</v>
      </c>
      <c r="D341" s="2">
        <f t="shared" si="155"/>
        <v>339</v>
      </c>
      <c r="E341" s="2">
        <f t="shared" si="155"/>
        <v>0</v>
      </c>
      <c r="F341" s="2" t="str">
        <f t="shared" si="155"/>
        <v>Новый раздел</v>
      </c>
      <c r="G341" s="2" t="str">
        <f t="shared" si="155"/>
        <v>Монтажные работы</v>
      </c>
      <c r="H341" s="2"/>
      <c r="I341" s="2"/>
      <c r="J341" s="2"/>
      <c r="K341" s="2"/>
      <c r="L341" s="2"/>
      <c r="M341" s="2"/>
      <c r="N341" s="2"/>
      <c r="O341" s="2">
        <f t="shared" ref="O341:AT341" si="156">O351</f>
        <v>130514.87</v>
      </c>
      <c r="P341" s="2">
        <f t="shared" si="156"/>
        <v>3333.25</v>
      </c>
      <c r="Q341" s="2">
        <f t="shared" si="156"/>
        <v>15430.49</v>
      </c>
      <c r="R341" s="2">
        <f t="shared" si="156"/>
        <v>11559.52</v>
      </c>
      <c r="S341" s="2">
        <f t="shared" si="156"/>
        <v>100191.61</v>
      </c>
      <c r="T341" s="2">
        <f t="shared" si="156"/>
        <v>0</v>
      </c>
      <c r="U341" s="2">
        <f t="shared" si="156"/>
        <v>206.88949999999997</v>
      </c>
      <c r="V341" s="2">
        <f t="shared" si="156"/>
        <v>23.000999999999998</v>
      </c>
      <c r="W341" s="2">
        <f t="shared" si="156"/>
        <v>0</v>
      </c>
      <c r="X341" s="2">
        <f t="shared" si="156"/>
        <v>108398.6</v>
      </c>
      <c r="Y341" s="2">
        <f t="shared" si="156"/>
        <v>56993.07</v>
      </c>
      <c r="Z341" s="2">
        <f t="shared" si="156"/>
        <v>0</v>
      </c>
      <c r="AA341" s="2">
        <f t="shared" si="156"/>
        <v>0</v>
      </c>
      <c r="AB341" s="2">
        <f t="shared" si="156"/>
        <v>130514.87</v>
      </c>
      <c r="AC341" s="2">
        <f t="shared" si="156"/>
        <v>3333.25</v>
      </c>
      <c r="AD341" s="2">
        <f t="shared" si="156"/>
        <v>15430.49</v>
      </c>
      <c r="AE341" s="2">
        <f t="shared" si="156"/>
        <v>11559.52</v>
      </c>
      <c r="AF341" s="2">
        <f t="shared" si="156"/>
        <v>100191.61</v>
      </c>
      <c r="AG341" s="2">
        <f t="shared" si="156"/>
        <v>0</v>
      </c>
      <c r="AH341" s="2">
        <f t="shared" si="156"/>
        <v>206.88949999999997</v>
      </c>
      <c r="AI341" s="2">
        <f t="shared" si="156"/>
        <v>23.000999999999998</v>
      </c>
      <c r="AJ341" s="2">
        <f t="shared" si="156"/>
        <v>0</v>
      </c>
      <c r="AK341" s="2">
        <f t="shared" si="156"/>
        <v>108398.6</v>
      </c>
      <c r="AL341" s="2">
        <f t="shared" si="156"/>
        <v>56993.07</v>
      </c>
      <c r="AM341" s="2">
        <f t="shared" si="156"/>
        <v>0</v>
      </c>
      <c r="AN341" s="2">
        <f t="shared" si="156"/>
        <v>0</v>
      </c>
      <c r="AO341" s="2">
        <f t="shared" si="156"/>
        <v>0</v>
      </c>
      <c r="AP341" s="2">
        <f t="shared" si="156"/>
        <v>0</v>
      </c>
      <c r="AQ341" s="2">
        <f t="shared" si="156"/>
        <v>0</v>
      </c>
      <c r="AR341" s="2">
        <f t="shared" si="156"/>
        <v>295906.53999999998</v>
      </c>
      <c r="AS341" s="2">
        <f t="shared" si="156"/>
        <v>0</v>
      </c>
      <c r="AT341" s="2">
        <f t="shared" si="156"/>
        <v>295906.53999999998</v>
      </c>
      <c r="AU341" s="2">
        <f t="shared" ref="AU341:BZ341" si="157">AU351</f>
        <v>0</v>
      </c>
      <c r="AV341" s="2">
        <f t="shared" si="157"/>
        <v>3333.25</v>
      </c>
      <c r="AW341" s="2">
        <f t="shared" si="157"/>
        <v>3333.25</v>
      </c>
      <c r="AX341" s="2">
        <f t="shared" si="157"/>
        <v>0</v>
      </c>
      <c r="AY341" s="2">
        <f t="shared" si="157"/>
        <v>3333.25</v>
      </c>
      <c r="AZ341" s="2">
        <f t="shared" si="157"/>
        <v>0</v>
      </c>
      <c r="BA341" s="2">
        <f t="shared" si="157"/>
        <v>0</v>
      </c>
      <c r="BB341" s="2">
        <f t="shared" si="157"/>
        <v>0</v>
      </c>
      <c r="BC341" s="2">
        <f t="shared" si="157"/>
        <v>0</v>
      </c>
      <c r="BD341" s="2">
        <f t="shared" si="157"/>
        <v>0</v>
      </c>
      <c r="BE341" s="2">
        <f t="shared" si="157"/>
        <v>0</v>
      </c>
      <c r="BF341" s="2">
        <f t="shared" si="157"/>
        <v>0</v>
      </c>
      <c r="BG341" s="2">
        <f t="shared" si="157"/>
        <v>0</v>
      </c>
      <c r="BH341" s="2">
        <f t="shared" si="157"/>
        <v>0</v>
      </c>
      <c r="BI341" s="2">
        <f t="shared" si="157"/>
        <v>0</v>
      </c>
      <c r="BJ341" s="2">
        <f t="shared" si="157"/>
        <v>0</v>
      </c>
      <c r="BK341" s="2">
        <f t="shared" si="157"/>
        <v>0</v>
      </c>
      <c r="BL341" s="2">
        <f t="shared" si="157"/>
        <v>0</v>
      </c>
      <c r="BM341" s="2">
        <f t="shared" si="157"/>
        <v>0</v>
      </c>
      <c r="BN341" s="2">
        <f t="shared" si="157"/>
        <v>0</v>
      </c>
      <c r="BO341" s="2">
        <f t="shared" si="157"/>
        <v>0</v>
      </c>
      <c r="BP341" s="2">
        <f t="shared" si="157"/>
        <v>0</v>
      </c>
      <c r="BQ341" s="2">
        <f t="shared" si="157"/>
        <v>0</v>
      </c>
      <c r="BR341" s="2">
        <f t="shared" si="157"/>
        <v>0</v>
      </c>
      <c r="BS341" s="2">
        <f t="shared" si="157"/>
        <v>0</v>
      </c>
      <c r="BT341" s="2">
        <f t="shared" si="157"/>
        <v>0</v>
      </c>
      <c r="BU341" s="2">
        <f t="shared" si="157"/>
        <v>0</v>
      </c>
      <c r="BV341" s="2">
        <f t="shared" si="157"/>
        <v>0</v>
      </c>
      <c r="BW341" s="2">
        <f t="shared" si="157"/>
        <v>0</v>
      </c>
      <c r="BX341" s="2">
        <f t="shared" si="157"/>
        <v>0</v>
      </c>
      <c r="BY341" s="2">
        <f t="shared" si="157"/>
        <v>0</v>
      </c>
      <c r="BZ341" s="2">
        <f t="shared" si="157"/>
        <v>0</v>
      </c>
      <c r="CA341" s="2">
        <f t="shared" ref="CA341:DF341" si="158">CA351</f>
        <v>295906.53999999998</v>
      </c>
      <c r="CB341" s="2">
        <f t="shared" si="158"/>
        <v>0</v>
      </c>
      <c r="CC341" s="2">
        <f t="shared" si="158"/>
        <v>295906.53999999998</v>
      </c>
      <c r="CD341" s="2">
        <f t="shared" si="158"/>
        <v>0</v>
      </c>
      <c r="CE341" s="2">
        <f t="shared" si="158"/>
        <v>3333.25</v>
      </c>
      <c r="CF341" s="2">
        <f t="shared" si="158"/>
        <v>3333.25</v>
      </c>
      <c r="CG341" s="2">
        <f t="shared" si="158"/>
        <v>0</v>
      </c>
      <c r="CH341" s="2">
        <f t="shared" si="158"/>
        <v>3333.25</v>
      </c>
      <c r="CI341" s="2">
        <f t="shared" si="158"/>
        <v>0</v>
      </c>
      <c r="CJ341" s="2">
        <f t="shared" si="158"/>
        <v>0</v>
      </c>
      <c r="CK341" s="2">
        <f t="shared" si="158"/>
        <v>0</v>
      </c>
      <c r="CL341" s="2">
        <f t="shared" si="158"/>
        <v>0</v>
      </c>
      <c r="CM341" s="2">
        <f t="shared" si="158"/>
        <v>0</v>
      </c>
      <c r="CN341" s="2">
        <f t="shared" si="158"/>
        <v>0</v>
      </c>
      <c r="CO341" s="2">
        <f t="shared" si="158"/>
        <v>0</v>
      </c>
      <c r="CP341" s="2">
        <f t="shared" si="158"/>
        <v>0</v>
      </c>
      <c r="CQ341" s="2">
        <f t="shared" si="158"/>
        <v>0</v>
      </c>
      <c r="CR341" s="2">
        <f t="shared" si="158"/>
        <v>0</v>
      </c>
      <c r="CS341" s="2">
        <f t="shared" si="158"/>
        <v>0</v>
      </c>
      <c r="CT341" s="2">
        <f t="shared" si="158"/>
        <v>0</v>
      </c>
      <c r="CU341" s="2">
        <f t="shared" si="158"/>
        <v>0</v>
      </c>
      <c r="CV341" s="2">
        <f t="shared" si="158"/>
        <v>0</v>
      </c>
      <c r="CW341" s="2">
        <f t="shared" si="158"/>
        <v>0</v>
      </c>
      <c r="CX341" s="2">
        <f t="shared" si="158"/>
        <v>0</v>
      </c>
      <c r="CY341" s="2">
        <f t="shared" si="158"/>
        <v>0</v>
      </c>
      <c r="CZ341" s="2">
        <f t="shared" si="158"/>
        <v>0</v>
      </c>
      <c r="DA341" s="2">
        <f t="shared" si="158"/>
        <v>0</v>
      </c>
      <c r="DB341" s="2">
        <f t="shared" si="158"/>
        <v>0</v>
      </c>
      <c r="DC341" s="2">
        <f t="shared" si="158"/>
        <v>0</v>
      </c>
      <c r="DD341" s="2">
        <f t="shared" si="158"/>
        <v>0</v>
      </c>
      <c r="DE341" s="2">
        <f t="shared" si="158"/>
        <v>0</v>
      </c>
      <c r="DF341" s="2">
        <f t="shared" si="158"/>
        <v>0</v>
      </c>
      <c r="DG341" s="3">
        <f t="shared" ref="DG341:EL341" si="159">DG351</f>
        <v>0</v>
      </c>
      <c r="DH341" s="3">
        <f t="shared" si="159"/>
        <v>0</v>
      </c>
      <c r="DI341" s="3">
        <f t="shared" si="159"/>
        <v>0</v>
      </c>
      <c r="DJ341" s="3">
        <f t="shared" si="159"/>
        <v>0</v>
      </c>
      <c r="DK341" s="3">
        <f t="shared" si="159"/>
        <v>0</v>
      </c>
      <c r="DL341" s="3">
        <f t="shared" si="159"/>
        <v>0</v>
      </c>
      <c r="DM341" s="3">
        <f t="shared" si="159"/>
        <v>0</v>
      </c>
      <c r="DN341" s="3">
        <f t="shared" si="159"/>
        <v>0</v>
      </c>
      <c r="DO341" s="3">
        <f t="shared" si="159"/>
        <v>0</v>
      </c>
      <c r="DP341" s="3">
        <f t="shared" si="159"/>
        <v>0</v>
      </c>
      <c r="DQ341" s="3">
        <f t="shared" si="159"/>
        <v>0</v>
      </c>
      <c r="DR341" s="3">
        <f t="shared" si="159"/>
        <v>0</v>
      </c>
      <c r="DS341" s="3">
        <f t="shared" si="159"/>
        <v>0</v>
      </c>
      <c r="DT341" s="3">
        <f t="shared" si="159"/>
        <v>0</v>
      </c>
      <c r="DU341" s="3">
        <f t="shared" si="159"/>
        <v>0</v>
      </c>
      <c r="DV341" s="3">
        <f t="shared" si="159"/>
        <v>0</v>
      </c>
      <c r="DW341" s="3">
        <f t="shared" si="159"/>
        <v>0</v>
      </c>
      <c r="DX341" s="3">
        <f t="shared" si="159"/>
        <v>0</v>
      </c>
      <c r="DY341" s="3">
        <f t="shared" si="159"/>
        <v>0</v>
      </c>
      <c r="DZ341" s="3">
        <f t="shared" si="159"/>
        <v>0</v>
      </c>
      <c r="EA341" s="3">
        <f t="shared" si="159"/>
        <v>0</v>
      </c>
      <c r="EB341" s="3">
        <f t="shared" si="159"/>
        <v>0</v>
      </c>
      <c r="EC341" s="3">
        <f t="shared" si="159"/>
        <v>0</v>
      </c>
      <c r="ED341" s="3">
        <f t="shared" si="159"/>
        <v>0</v>
      </c>
      <c r="EE341" s="3">
        <f t="shared" si="159"/>
        <v>0</v>
      </c>
      <c r="EF341" s="3">
        <f t="shared" si="159"/>
        <v>0</v>
      </c>
      <c r="EG341" s="3">
        <f t="shared" si="159"/>
        <v>0</v>
      </c>
      <c r="EH341" s="3">
        <f t="shared" si="159"/>
        <v>0</v>
      </c>
      <c r="EI341" s="3">
        <f t="shared" si="159"/>
        <v>0</v>
      </c>
      <c r="EJ341" s="3">
        <f t="shared" si="159"/>
        <v>0</v>
      </c>
      <c r="EK341" s="3">
        <f t="shared" si="159"/>
        <v>0</v>
      </c>
      <c r="EL341" s="3">
        <f t="shared" si="159"/>
        <v>0</v>
      </c>
      <c r="EM341" s="3">
        <f t="shared" ref="EM341:FR341" si="160">EM351</f>
        <v>0</v>
      </c>
      <c r="EN341" s="3">
        <f t="shared" si="160"/>
        <v>0</v>
      </c>
      <c r="EO341" s="3">
        <f t="shared" si="160"/>
        <v>0</v>
      </c>
      <c r="EP341" s="3">
        <f t="shared" si="160"/>
        <v>0</v>
      </c>
      <c r="EQ341" s="3">
        <f t="shared" si="160"/>
        <v>0</v>
      </c>
      <c r="ER341" s="3">
        <f t="shared" si="160"/>
        <v>0</v>
      </c>
      <c r="ES341" s="3">
        <f t="shared" si="160"/>
        <v>0</v>
      </c>
      <c r="ET341" s="3">
        <f t="shared" si="160"/>
        <v>0</v>
      </c>
      <c r="EU341" s="3">
        <f t="shared" si="160"/>
        <v>0</v>
      </c>
      <c r="EV341" s="3">
        <f t="shared" si="160"/>
        <v>0</v>
      </c>
      <c r="EW341" s="3">
        <f t="shared" si="160"/>
        <v>0</v>
      </c>
      <c r="EX341" s="3">
        <f t="shared" si="160"/>
        <v>0</v>
      </c>
      <c r="EY341" s="3">
        <f t="shared" si="160"/>
        <v>0</v>
      </c>
      <c r="EZ341" s="3">
        <f t="shared" si="160"/>
        <v>0</v>
      </c>
      <c r="FA341" s="3">
        <f t="shared" si="160"/>
        <v>0</v>
      </c>
      <c r="FB341" s="3">
        <f t="shared" si="160"/>
        <v>0</v>
      </c>
      <c r="FC341" s="3">
        <f t="shared" si="160"/>
        <v>0</v>
      </c>
      <c r="FD341" s="3">
        <f t="shared" si="160"/>
        <v>0</v>
      </c>
      <c r="FE341" s="3">
        <f t="shared" si="160"/>
        <v>0</v>
      </c>
      <c r="FF341" s="3">
        <f t="shared" si="160"/>
        <v>0</v>
      </c>
      <c r="FG341" s="3">
        <f t="shared" si="160"/>
        <v>0</v>
      </c>
      <c r="FH341" s="3">
        <f t="shared" si="160"/>
        <v>0</v>
      </c>
      <c r="FI341" s="3">
        <f t="shared" si="160"/>
        <v>0</v>
      </c>
      <c r="FJ341" s="3">
        <f t="shared" si="160"/>
        <v>0</v>
      </c>
      <c r="FK341" s="3">
        <f t="shared" si="160"/>
        <v>0</v>
      </c>
      <c r="FL341" s="3">
        <f t="shared" si="160"/>
        <v>0</v>
      </c>
      <c r="FM341" s="3">
        <f t="shared" si="160"/>
        <v>0</v>
      </c>
      <c r="FN341" s="3">
        <f t="shared" si="160"/>
        <v>0</v>
      </c>
      <c r="FO341" s="3">
        <f t="shared" si="160"/>
        <v>0</v>
      </c>
      <c r="FP341" s="3">
        <f t="shared" si="160"/>
        <v>0</v>
      </c>
      <c r="FQ341" s="3">
        <f t="shared" si="160"/>
        <v>0</v>
      </c>
      <c r="FR341" s="3">
        <f t="shared" si="160"/>
        <v>0</v>
      </c>
      <c r="FS341" s="3">
        <f t="shared" ref="FS341:GX341" si="161">FS351</f>
        <v>0</v>
      </c>
      <c r="FT341" s="3">
        <f t="shared" si="161"/>
        <v>0</v>
      </c>
      <c r="FU341" s="3">
        <f t="shared" si="161"/>
        <v>0</v>
      </c>
      <c r="FV341" s="3">
        <f t="shared" si="161"/>
        <v>0</v>
      </c>
      <c r="FW341" s="3">
        <f t="shared" si="161"/>
        <v>0</v>
      </c>
      <c r="FX341" s="3">
        <f t="shared" si="161"/>
        <v>0</v>
      </c>
      <c r="FY341" s="3">
        <f t="shared" si="161"/>
        <v>0</v>
      </c>
      <c r="FZ341" s="3">
        <f t="shared" si="161"/>
        <v>0</v>
      </c>
      <c r="GA341" s="3">
        <f t="shared" si="161"/>
        <v>0</v>
      </c>
      <c r="GB341" s="3">
        <f t="shared" si="161"/>
        <v>0</v>
      </c>
      <c r="GC341" s="3">
        <f t="shared" si="161"/>
        <v>0</v>
      </c>
      <c r="GD341" s="3">
        <f t="shared" si="161"/>
        <v>0</v>
      </c>
      <c r="GE341" s="3">
        <f t="shared" si="161"/>
        <v>0</v>
      </c>
      <c r="GF341" s="3">
        <f t="shared" si="161"/>
        <v>0</v>
      </c>
      <c r="GG341" s="3">
        <f t="shared" si="161"/>
        <v>0</v>
      </c>
      <c r="GH341" s="3">
        <f t="shared" si="161"/>
        <v>0</v>
      </c>
      <c r="GI341" s="3">
        <f t="shared" si="161"/>
        <v>0</v>
      </c>
      <c r="GJ341" s="3">
        <f t="shared" si="161"/>
        <v>0</v>
      </c>
      <c r="GK341" s="3">
        <f t="shared" si="161"/>
        <v>0</v>
      </c>
      <c r="GL341" s="3">
        <f t="shared" si="161"/>
        <v>0</v>
      </c>
      <c r="GM341" s="3">
        <f t="shared" si="161"/>
        <v>0</v>
      </c>
      <c r="GN341" s="3">
        <f t="shared" si="161"/>
        <v>0</v>
      </c>
      <c r="GO341" s="3">
        <f t="shared" si="161"/>
        <v>0</v>
      </c>
      <c r="GP341" s="3">
        <f t="shared" si="161"/>
        <v>0</v>
      </c>
      <c r="GQ341" s="3">
        <f t="shared" si="161"/>
        <v>0</v>
      </c>
      <c r="GR341" s="3">
        <f t="shared" si="161"/>
        <v>0</v>
      </c>
      <c r="GS341" s="3">
        <f t="shared" si="161"/>
        <v>0</v>
      </c>
      <c r="GT341" s="3">
        <f t="shared" si="161"/>
        <v>0</v>
      </c>
      <c r="GU341" s="3">
        <f t="shared" si="161"/>
        <v>0</v>
      </c>
      <c r="GV341" s="3">
        <f t="shared" si="161"/>
        <v>0</v>
      </c>
      <c r="GW341" s="3">
        <f t="shared" si="161"/>
        <v>0</v>
      </c>
      <c r="GX341" s="3">
        <f t="shared" si="161"/>
        <v>0</v>
      </c>
    </row>
    <row r="343" spans="1:245" x14ac:dyDescent="0.2">
      <c r="A343">
        <v>17</v>
      </c>
      <c r="B343">
        <v>1</v>
      </c>
      <c r="C343">
        <f>ROW(SmtRes!A131)</f>
        <v>131</v>
      </c>
      <c r="D343">
        <f>ROW(EtalonRes!A133)</f>
        <v>133</v>
      </c>
      <c r="E343" t="s">
        <v>147</v>
      </c>
      <c r="F343" t="s">
        <v>140</v>
      </c>
      <c r="G343" t="s">
        <v>141</v>
      </c>
      <c r="H343" t="s">
        <v>123</v>
      </c>
      <c r="I343">
        <f>ROUND(405/100,7)</f>
        <v>4.05</v>
      </c>
      <c r="J343">
        <v>0</v>
      </c>
      <c r="K343">
        <f>ROUND(405/100,7)</f>
        <v>4.05</v>
      </c>
      <c r="O343">
        <f t="shared" ref="O343:O349" si="162">ROUND(CP343,2)</f>
        <v>27175.93</v>
      </c>
      <c r="P343">
        <f>SUMIF(SmtRes!AQ129:'SmtRes'!AQ131,"=1",SmtRes!DF129:'SmtRes'!DF131)</f>
        <v>0</v>
      </c>
      <c r="Q343">
        <f>SUMIF(SmtRes!AQ129:'SmtRes'!AQ131,"=1",SmtRes!DG129:'SmtRes'!DG131)</f>
        <v>9133.93</v>
      </c>
      <c r="R343">
        <f>SUMIF(SmtRes!AQ129:'SmtRes'!AQ131,"=1",SmtRes!DH129:'SmtRes'!DH131)</f>
        <v>7748.24</v>
      </c>
      <c r="S343">
        <f>SUMIF(SmtRes!AQ129:'SmtRes'!AQ131,"=1",SmtRes!DI129:'SmtRes'!DI131)</f>
        <v>10293.76</v>
      </c>
      <c r="T343">
        <f t="shared" ref="T343:T349" si="163">ROUND(CU343*I343,2)</f>
        <v>0</v>
      </c>
      <c r="U343">
        <f>SUMIF(SmtRes!AQ129:'SmtRes'!AQ131,"=1",SmtRes!CV129:'SmtRes'!CV131)</f>
        <v>21.465</v>
      </c>
      <c r="V343">
        <f>SUMIF(SmtRes!AQ129:'SmtRes'!AQ131,"=1",SmtRes!CW129:'SmtRes'!CW131)</f>
        <v>15.795</v>
      </c>
      <c r="W343">
        <f t="shared" ref="W343:W349" si="164">ROUND(CX343*I343,2)</f>
        <v>0</v>
      </c>
      <c r="X343">
        <f t="shared" ref="X343:Y349" si="165">ROUND(CY343,2)</f>
        <v>17500.740000000002</v>
      </c>
      <c r="Y343">
        <f t="shared" si="165"/>
        <v>9201.42</v>
      </c>
      <c r="AA343">
        <v>65174513</v>
      </c>
      <c r="AB343">
        <f t="shared" ref="AB343:AB349" si="166">ROUND((AC343+AD343+AF343),6)</f>
        <v>4405.5559999999996</v>
      </c>
      <c r="AC343">
        <f>ROUND((0),6)</f>
        <v>0</v>
      </c>
      <c r="AD343">
        <f>ROUND((((SUM(SmtRes!BR129:'SmtRes'!BR131))-(SUM(SmtRes!BS129:'SmtRes'!BS131)))+AE343),6)</f>
        <v>1863.8879999999999</v>
      </c>
      <c r="AE343">
        <f>ROUND((SUM(SmtRes!BS129:'SmtRes'!BS131)),6)</f>
        <v>1913.145</v>
      </c>
      <c r="AF343">
        <f>ROUND((SUM(SmtRes!BT129:'SmtRes'!BT131)),6)</f>
        <v>2541.6680000000001</v>
      </c>
      <c r="AG343">
        <f t="shared" ref="AG343:AG349" si="167">ROUND((AP343),6)</f>
        <v>0</v>
      </c>
      <c r="AH343">
        <f>(SUM(SmtRes!BU129:'SmtRes'!BU131))</f>
        <v>5.3</v>
      </c>
      <c r="AI343">
        <f>(SUM(SmtRes!BV129:'SmtRes'!BV131))</f>
        <v>3.9</v>
      </c>
      <c r="AJ343">
        <f t="shared" ref="AJ343:AJ349" si="168">(AS343)</f>
        <v>0</v>
      </c>
      <c r="AK343">
        <v>6318.7010000000009</v>
      </c>
      <c r="AL343">
        <v>0</v>
      </c>
      <c r="AM343">
        <v>1863.8879999999999</v>
      </c>
      <c r="AN343">
        <v>1913.145</v>
      </c>
      <c r="AO343">
        <v>2541.6680000000001</v>
      </c>
      <c r="AP343">
        <v>0</v>
      </c>
      <c r="AQ343">
        <v>5.3</v>
      </c>
      <c r="AR343">
        <v>3.9</v>
      </c>
      <c r="AS343">
        <v>0</v>
      </c>
      <c r="AT343">
        <v>97</v>
      </c>
      <c r="AU343">
        <v>51</v>
      </c>
      <c r="AV343">
        <v>1</v>
      </c>
      <c r="AW343">
        <v>1</v>
      </c>
      <c r="AZ343">
        <v>1</v>
      </c>
      <c r="BA343">
        <v>1</v>
      </c>
      <c r="BB343">
        <v>1</v>
      </c>
      <c r="BC343">
        <v>1</v>
      </c>
      <c r="BD343" t="s">
        <v>3</v>
      </c>
      <c r="BE343" t="s">
        <v>3</v>
      </c>
      <c r="BF343" t="s">
        <v>3</v>
      </c>
      <c r="BG343" t="s">
        <v>3</v>
      </c>
      <c r="BH343">
        <v>0</v>
      </c>
      <c r="BI343">
        <v>2</v>
      </c>
      <c r="BJ343" t="s">
        <v>142</v>
      </c>
      <c r="BM343">
        <v>108001</v>
      </c>
      <c r="BN343">
        <v>0</v>
      </c>
      <c r="BO343" t="s">
        <v>3</v>
      </c>
      <c r="BP343">
        <v>0</v>
      </c>
      <c r="BQ343">
        <v>3</v>
      </c>
      <c r="BR343">
        <v>0</v>
      </c>
      <c r="BS343">
        <v>1</v>
      </c>
      <c r="BT343">
        <v>1</v>
      </c>
      <c r="BU343">
        <v>1</v>
      </c>
      <c r="BV343">
        <v>1</v>
      </c>
      <c r="BW343">
        <v>1</v>
      </c>
      <c r="BX343">
        <v>1</v>
      </c>
      <c r="BY343" t="s">
        <v>3</v>
      </c>
      <c r="BZ343">
        <v>97</v>
      </c>
      <c r="CA343">
        <v>51</v>
      </c>
      <c r="CB343" t="s">
        <v>3</v>
      </c>
      <c r="CE343">
        <v>0</v>
      </c>
      <c r="CF343">
        <v>0</v>
      </c>
      <c r="CG343">
        <v>0</v>
      </c>
      <c r="CM343">
        <v>0</v>
      </c>
      <c r="CN343" t="s">
        <v>3</v>
      </c>
      <c r="CO343">
        <v>0</v>
      </c>
      <c r="CP343">
        <f t="shared" ref="CP343:CP349" si="169">(P343+Q343+S343+R343)</f>
        <v>27175.93</v>
      </c>
      <c r="CQ343">
        <f>SUMIF(SmtRes!AQ129:'SmtRes'!AQ131,"=1",SmtRes!AA129:'SmtRes'!AA131)</f>
        <v>0</v>
      </c>
      <c r="CR343">
        <f>SUMIF(SmtRes!AQ129:'SmtRes'!AQ131,"=1",SmtRes!AB129:'SmtRes'!AB131)</f>
        <v>578.28</v>
      </c>
      <c r="CS343">
        <f>SUMIF(SmtRes!AQ129:'SmtRes'!AQ131,"=1",SmtRes!AC129:'SmtRes'!AC131)</f>
        <v>490.55</v>
      </c>
      <c r="CT343">
        <f>SUMIF(SmtRes!AQ129:'SmtRes'!AQ131,"=1",SmtRes!AD129:'SmtRes'!AD131)</f>
        <v>479.56</v>
      </c>
      <c r="CU343">
        <f t="shared" ref="CU343:CU349" si="170">AG343</f>
        <v>0</v>
      </c>
      <c r="CV343">
        <f>SUMIF(SmtRes!AQ129:'SmtRes'!AQ131,"=1",SmtRes!BU129:'SmtRes'!BU131)</f>
        <v>5.3</v>
      </c>
      <c r="CW343">
        <f>SUMIF(SmtRes!AQ129:'SmtRes'!AQ131,"=1",SmtRes!BV129:'SmtRes'!BV131)</f>
        <v>3.9</v>
      </c>
      <c r="CX343">
        <f t="shared" ref="CX343:CX349" si="171">AJ343</f>
        <v>0</v>
      </c>
      <c r="CY343">
        <f t="shared" ref="CY343:CY349" si="172">(((S343+R343)*AT343)/100)</f>
        <v>17500.740000000002</v>
      </c>
      <c r="CZ343">
        <f t="shared" ref="CZ343:CZ349" si="173">(((S343+R343)*AU343)/100)</f>
        <v>9201.42</v>
      </c>
      <c r="DC343" t="s">
        <v>3</v>
      </c>
      <c r="DD343" t="s">
        <v>3</v>
      </c>
      <c r="DE343" t="s">
        <v>3</v>
      </c>
      <c r="DF343" t="s">
        <v>3</v>
      </c>
      <c r="DG343" t="s">
        <v>3</v>
      </c>
      <c r="DH343" t="s">
        <v>3</v>
      </c>
      <c r="DI343" t="s">
        <v>3</v>
      </c>
      <c r="DJ343" t="s">
        <v>3</v>
      </c>
      <c r="DK343" t="s">
        <v>3</v>
      </c>
      <c r="DL343" t="s">
        <v>3</v>
      </c>
      <c r="DM343" t="s">
        <v>3</v>
      </c>
      <c r="DN343">
        <v>0</v>
      </c>
      <c r="DO343">
        <v>0</v>
      </c>
      <c r="DP343">
        <v>1</v>
      </c>
      <c r="DQ343">
        <v>1</v>
      </c>
      <c r="DU343">
        <v>1003</v>
      </c>
      <c r="DV343" t="s">
        <v>123</v>
      </c>
      <c r="DW343" t="s">
        <v>123</v>
      </c>
      <c r="DX343">
        <v>100</v>
      </c>
      <c r="DZ343" t="s">
        <v>3</v>
      </c>
      <c r="EA343" t="s">
        <v>3</v>
      </c>
      <c r="EB343" t="s">
        <v>3</v>
      </c>
      <c r="EC343" t="s">
        <v>3</v>
      </c>
      <c r="EE343">
        <v>64850885</v>
      </c>
      <c r="EF343">
        <v>3</v>
      </c>
      <c r="EG343" t="s">
        <v>128</v>
      </c>
      <c r="EH343">
        <v>0</v>
      </c>
      <c r="EI343" t="s">
        <v>3</v>
      </c>
      <c r="EJ343">
        <v>2</v>
      </c>
      <c r="EK343">
        <v>108001</v>
      </c>
      <c r="EL343" t="s">
        <v>129</v>
      </c>
      <c r="EM343" t="s">
        <v>130</v>
      </c>
      <c r="EO343" t="s">
        <v>3</v>
      </c>
      <c r="EQ343">
        <v>0</v>
      </c>
      <c r="ER343">
        <v>0</v>
      </c>
      <c r="ES343">
        <v>0</v>
      </c>
      <c r="ET343">
        <v>0</v>
      </c>
      <c r="EU343">
        <v>0</v>
      </c>
      <c r="EV343">
        <v>0</v>
      </c>
      <c r="EW343">
        <v>5.3</v>
      </c>
      <c r="EX343">
        <v>3.9</v>
      </c>
      <c r="EY343">
        <v>0</v>
      </c>
      <c r="FQ343">
        <v>0</v>
      </c>
      <c r="FR343">
        <f t="shared" ref="FR343:FR349" si="174">ROUND(IF(BI343=3,GM343,0),2)</f>
        <v>0</v>
      </c>
      <c r="FS343">
        <v>0</v>
      </c>
      <c r="FX343">
        <v>97</v>
      </c>
      <c r="FY343">
        <v>51</v>
      </c>
      <c r="GA343" t="s">
        <v>3</v>
      </c>
      <c r="GD343">
        <v>1</v>
      </c>
      <c r="GF343">
        <v>1753840565</v>
      </c>
      <c r="GG343">
        <v>2</v>
      </c>
      <c r="GH343">
        <v>1</v>
      </c>
      <c r="GI343">
        <v>-2</v>
      </c>
      <c r="GJ343">
        <v>0</v>
      </c>
      <c r="GK343">
        <v>0</v>
      </c>
      <c r="GL343">
        <f t="shared" ref="GL343:GL349" si="175">ROUND(IF(AND(BH343=3,BI343=3,FS343&lt;&gt;0),P343,0),2)</f>
        <v>0</v>
      </c>
      <c r="GM343">
        <f t="shared" ref="GM343:GM349" si="176">ROUND(O343+X343+Y343,2)+GX343</f>
        <v>53878.09</v>
      </c>
      <c r="GN343">
        <f t="shared" ref="GN343:GN349" si="177">IF(OR(BI343=0,BI343=1),GM343-GX343,0)</f>
        <v>0</v>
      </c>
      <c r="GO343">
        <f t="shared" ref="GO343:GO349" si="178">IF(BI343=2,GM343-GX343,0)</f>
        <v>53878.09</v>
      </c>
      <c r="GP343">
        <f t="shared" ref="GP343:GP349" si="179">IF(BI343=4,GM343-GX343,0)</f>
        <v>0</v>
      </c>
      <c r="GR343">
        <v>0</v>
      </c>
      <c r="GS343">
        <v>0</v>
      </c>
      <c r="GT343">
        <v>0</v>
      </c>
      <c r="GU343" t="s">
        <v>3</v>
      </c>
      <c r="GV343">
        <f t="shared" ref="GV343:GV349" si="180">ROUND((GT343),6)</f>
        <v>0</v>
      </c>
      <c r="GW343">
        <v>1</v>
      </c>
      <c r="GX343">
        <f t="shared" ref="GX343:GX349" si="181">ROUND(HC343*I343,2)</f>
        <v>0</v>
      </c>
      <c r="HA343">
        <v>0</v>
      </c>
      <c r="HB343">
        <v>0</v>
      </c>
      <c r="HC343">
        <f t="shared" ref="HC343:HC349" si="182">GV343*GW343</f>
        <v>0</v>
      </c>
      <c r="HE343" t="s">
        <v>3</v>
      </c>
      <c r="HF343" t="s">
        <v>3</v>
      </c>
      <c r="HM343" t="s">
        <v>3</v>
      </c>
      <c r="HN343" t="s">
        <v>132</v>
      </c>
      <c r="HO343" t="s">
        <v>133</v>
      </c>
      <c r="HP343" t="s">
        <v>129</v>
      </c>
      <c r="HQ343" t="s">
        <v>129</v>
      </c>
      <c r="IK343">
        <v>0</v>
      </c>
    </row>
    <row r="344" spans="1:245" x14ac:dyDescent="0.2">
      <c r="A344">
        <v>17</v>
      </c>
      <c r="B344">
        <v>1</v>
      </c>
      <c r="C344">
        <f>ROW(SmtRes!A146)</f>
        <v>146</v>
      </c>
      <c r="D344">
        <f>ROW(EtalonRes!A148)</f>
        <v>148</v>
      </c>
      <c r="E344" t="s">
        <v>148</v>
      </c>
      <c r="F344" t="s">
        <v>219</v>
      </c>
      <c r="G344" t="s">
        <v>220</v>
      </c>
      <c r="H344" t="s">
        <v>123</v>
      </c>
      <c r="I344">
        <f>ROUND(405/100,7)</f>
        <v>4.05</v>
      </c>
      <c r="J344">
        <v>0</v>
      </c>
      <c r="K344">
        <f>ROUND(405/100,7)</f>
        <v>4.05</v>
      </c>
      <c r="O344">
        <f t="shared" si="162"/>
        <v>70444.14</v>
      </c>
      <c r="P344">
        <f>SUMIF(SmtRes!AQ132:'SmtRes'!AQ146,"=1",SmtRes!DF132:'SmtRes'!DF146)</f>
        <v>438.09</v>
      </c>
      <c r="Q344">
        <f>SUMIF(SmtRes!AQ132:'SmtRes'!AQ146,"=1",SmtRes!DG132:'SmtRes'!DG146)</f>
        <v>4066.57</v>
      </c>
      <c r="R344">
        <f>SUMIF(SmtRes!AQ132:'SmtRes'!AQ146,"=1",SmtRes!DH132:'SmtRes'!DH146)</f>
        <v>1922.6499999999999</v>
      </c>
      <c r="S344">
        <f>SUMIF(SmtRes!AQ132:'SmtRes'!AQ146,"=1",SmtRes!DI132:'SmtRes'!DI146)</f>
        <v>64016.83</v>
      </c>
      <c r="T344">
        <f t="shared" si="163"/>
        <v>0</v>
      </c>
      <c r="U344">
        <f>SUMIF(SmtRes!AQ132:'SmtRes'!AQ146,"=1",SmtRes!CV132:'SmtRes'!CV146)</f>
        <v>131.01749999999998</v>
      </c>
      <c r="V344">
        <f>SUMIF(SmtRes!AQ132:'SmtRes'!AQ146,"=1",SmtRes!CW132:'SmtRes'!CW146)</f>
        <v>3.4020000000000001</v>
      </c>
      <c r="W344">
        <f t="shared" si="164"/>
        <v>0</v>
      </c>
      <c r="X344">
        <f t="shared" si="165"/>
        <v>63961.3</v>
      </c>
      <c r="Y344">
        <f t="shared" si="165"/>
        <v>33629.129999999997</v>
      </c>
      <c r="AA344">
        <v>65174513</v>
      </c>
      <c r="AB344">
        <f t="shared" si="166"/>
        <v>16757.79016</v>
      </c>
      <c r="AC344">
        <f>ROUND((SUM(SmtRes!BQ132:'SmtRes'!BQ146)),6)</f>
        <v>85.818960000000004</v>
      </c>
      <c r="AD344">
        <f>ROUND((((SUM(SmtRes!BR132:'SmtRes'!BR146))-(SUM(SmtRes!BS132:'SmtRes'!BS146)))+AE344),6)</f>
        <v>865.34439999999995</v>
      </c>
      <c r="AE344">
        <f>ROUND((SUM(SmtRes!BS132:'SmtRes'!BS146)),6)</f>
        <v>474.72989999999999</v>
      </c>
      <c r="AF344">
        <f>ROUND((SUM(SmtRes!BT132:'SmtRes'!BT146)),6)</f>
        <v>15806.6268</v>
      </c>
      <c r="AG344">
        <f t="shared" si="167"/>
        <v>0</v>
      </c>
      <c r="AH344">
        <f>(SUM(SmtRes!BU132:'SmtRes'!BU146))</f>
        <v>32.349999999999994</v>
      </c>
      <c r="AI344">
        <f>(SUM(SmtRes!BV132:'SmtRes'!BV146))</f>
        <v>0.84000000000000008</v>
      </c>
      <c r="AJ344">
        <f t="shared" si="168"/>
        <v>0</v>
      </c>
      <c r="AK344">
        <v>17232.520059999999</v>
      </c>
      <c r="AL344">
        <v>85.818960000000004</v>
      </c>
      <c r="AM344">
        <v>865.34439999999995</v>
      </c>
      <c r="AN344">
        <v>474.72990000000004</v>
      </c>
      <c r="AO344">
        <v>15806.6268</v>
      </c>
      <c r="AP344">
        <v>0</v>
      </c>
      <c r="AQ344">
        <v>32.349999999999994</v>
      </c>
      <c r="AR344">
        <v>0.84000000000000008</v>
      </c>
      <c r="AS344">
        <v>0</v>
      </c>
      <c r="AT344">
        <v>97</v>
      </c>
      <c r="AU344">
        <v>51</v>
      </c>
      <c r="AV344">
        <v>1</v>
      </c>
      <c r="AW344">
        <v>1</v>
      </c>
      <c r="AZ344">
        <v>1</v>
      </c>
      <c r="BA344">
        <v>1</v>
      </c>
      <c r="BB344">
        <v>1</v>
      </c>
      <c r="BC344">
        <v>1</v>
      </c>
      <c r="BD344" t="s">
        <v>3</v>
      </c>
      <c r="BE344" t="s">
        <v>3</v>
      </c>
      <c r="BF344" t="s">
        <v>3</v>
      </c>
      <c r="BG344" t="s">
        <v>3</v>
      </c>
      <c r="BH344">
        <v>0</v>
      </c>
      <c r="BI344">
        <v>2</v>
      </c>
      <c r="BJ344" t="s">
        <v>221</v>
      </c>
      <c r="BM344">
        <v>108001</v>
      </c>
      <c r="BN344">
        <v>0</v>
      </c>
      <c r="BO344" t="s">
        <v>3</v>
      </c>
      <c r="BP344">
        <v>0</v>
      </c>
      <c r="BQ344">
        <v>3</v>
      </c>
      <c r="BR344">
        <v>0</v>
      </c>
      <c r="BS344">
        <v>1</v>
      </c>
      <c r="BT344">
        <v>1</v>
      </c>
      <c r="BU344">
        <v>1</v>
      </c>
      <c r="BV344">
        <v>1</v>
      </c>
      <c r="BW344">
        <v>1</v>
      </c>
      <c r="BX344">
        <v>1</v>
      </c>
      <c r="BY344" t="s">
        <v>3</v>
      </c>
      <c r="BZ344">
        <v>97</v>
      </c>
      <c r="CA344">
        <v>51</v>
      </c>
      <c r="CB344" t="s">
        <v>3</v>
      </c>
      <c r="CE344">
        <v>0</v>
      </c>
      <c r="CF344">
        <v>0</v>
      </c>
      <c r="CG344">
        <v>0</v>
      </c>
      <c r="CM344">
        <v>0</v>
      </c>
      <c r="CN344" t="s">
        <v>3</v>
      </c>
      <c r="CO344">
        <v>0</v>
      </c>
      <c r="CP344">
        <f t="shared" si="169"/>
        <v>70444.14</v>
      </c>
      <c r="CQ344">
        <f>SUMIF(SmtRes!AQ132:'SmtRes'!AQ146,"=1",SmtRes!AA132:'SmtRes'!AA146)</f>
        <v>97553.14</v>
      </c>
      <c r="CR344">
        <f>SUMIF(SmtRes!AQ132:'SmtRes'!AQ146,"=1",SmtRes!AB132:'SmtRes'!AB146)</f>
        <v>3318.66</v>
      </c>
      <c r="CS344">
        <f>SUMIF(SmtRes!AQ132:'SmtRes'!AQ146,"=1",SmtRes!AC132:'SmtRes'!AC146)</f>
        <v>1713.25</v>
      </c>
      <c r="CT344">
        <f>SUMIF(SmtRes!AQ132:'SmtRes'!AQ146,"=1",SmtRes!AD132:'SmtRes'!AD146)</f>
        <v>2547.92</v>
      </c>
      <c r="CU344">
        <f t="shared" si="170"/>
        <v>0</v>
      </c>
      <c r="CV344">
        <f>SUMIF(SmtRes!AQ132:'SmtRes'!AQ146,"=1",SmtRes!BU132:'SmtRes'!BU146)</f>
        <v>32.349999999999994</v>
      </c>
      <c r="CW344">
        <f>SUMIF(SmtRes!AQ132:'SmtRes'!AQ146,"=1",SmtRes!BV132:'SmtRes'!BV146)</f>
        <v>0.84000000000000008</v>
      </c>
      <c r="CX344">
        <f t="shared" si="171"/>
        <v>0</v>
      </c>
      <c r="CY344">
        <f t="shared" si="172"/>
        <v>63961.295599999998</v>
      </c>
      <c r="CZ344">
        <f t="shared" si="173"/>
        <v>33629.1348</v>
      </c>
      <c r="DC344" t="s">
        <v>3</v>
      </c>
      <c r="DD344" t="s">
        <v>3</v>
      </c>
      <c r="DE344" t="s">
        <v>3</v>
      </c>
      <c r="DF344" t="s">
        <v>3</v>
      </c>
      <c r="DG344" t="s">
        <v>3</v>
      </c>
      <c r="DH344" t="s">
        <v>3</v>
      </c>
      <c r="DI344" t="s">
        <v>3</v>
      </c>
      <c r="DJ344" t="s">
        <v>3</v>
      </c>
      <c r="DK344" t="s">
        <v>3</v>
      </c>
      <c r="DL344" t="s">
        <v>3</v>
      </c>
      <c r="DM344" t="s">
        <v>3</v>
      </c>
      <c r="DN344">
        <v>0</v>
      </c>
      <c r="DO344">
        <v>0</v>
      </c>
      <c r="DP344">
        <v>1</v>
      </c>
      <c r="DQ344">
        <v>1</v>
      </c>
      <c r="DU344">
        <v>1003</v>
      </c>
      <c r="DV344" t="s">
        <v>123</v>
      </c>
      <c r="DW344" t="s">
        <v>123</v>
      </c>
      <c r="DX344">
        <v>100</v>
      </c>
      <c r="DZ344" t="s">
        <v>3</v>
      </c>
      <c r="EA344" t="s">
        <v>3</v>
      </c>
      <c r="EB344" t="s">
        <v>3</v>
      </c>
      <c r="EC344" t="s">
        <v>3</v>
      </c>
      <c r="EE344">
        <v>64850885</v>
      </c>
      <c r="EF344">
        <v>3</v>
      </c>
      <c r="EG344" t="s">
        <v>128</v>
      </c>
      <c r="EH344">
        <v>0</v>
      </c>
      <c r="EI344" t="s">
        <v>3</v>
      </c>
      <c r="EJ344">
        <v>2</v>
      </c>
      <c r="EK344">
        <v>108001</v>
      </c>
      <c r="EL344" t="s">
        <v>129</v>
      </c>
      <c r="EM344" t="s">
        <v>130</v>
      </c>
      <c r="EO344" t="s">
        <v>3</v>
      </c>
      <c r="EQ344">
        <v>0</v>
      </c>
      <c r="ER344">
        <v>0</v>
      </c>
      <c r="ES344">
        <v>0</v>
      </c>
      <c r="ET344">
        <v>0</v>
      </c>
      <c r="EU344">
        <v>0</v>
      </c>
      <c r="EV344">
        <v>0</v>
      </c>
      <c r="EW344">
        <v>32.35</v>
      </c>
      <c r="EX344">
        <v>0.84</v>
      </c>
      <c r="EY344">
        <v>0</v>
      </c>
      <c r="FQ344">
        <v>0</v>
      </c>
      <c r="FR344">
        <f t="shared" si="174"/>
        <v>0</v>
      </c>
      <c r="FS344">
        <v>0</v>
      </c>
      <c r="FX344">
        <v>97</v>
      </c>
      <c r="FY344">
        <v>51</v>
      </c>
      <c r="GA344" t="s">
        <v>3</v>
      </c>
      <c r="GD344">
        <v>1</v>
      </c>
      <c r="GF344">
        <v>1699379264</v>
      </c>
      <c r="GG344">
        <v>2</v>
      </c>
      <c r="GH344">
        <v>1</v>
      </c>
      <c r="GI344">
        <v>-2</v>
      </c>
      <c r="GJ344">
        <v>0</v>
      </c>
      <c r="GK344">
        <v>0</v>
      </c>
      <c r="GL344">
        <f t="shared" si="175"/>
        <v>0</v>
      </c>
      <c r="GM344">
        <f t="shared" si="176"/>
        <v>168034.57</v>
      </c>
      <c r="GN344">
        <f t="shared" si="177"/>
        <v>0</v>
      </c>
      <c r="GO344">
        <f t="shared" si="178"/>
        <v>168034.57</v>
      </c>
      <c r="GP344">
        <f t="shared" si="179"/>
        <v>0</v>
      </c>
      <c r="GR344">
        <v>0</v>
      </c>
      <c r="GS344">
        <v>3</v>
      </c>
      <c r="GT344">
        <v>0</v>
      </c>
      <c r="GU344" t="s">
        <v>3</v>
      </c>
      <c r="GV344">
        <f t="shared" si="180"/>
        <v>0</v>
      </c>
      <c r="GW344">
        <v>1</v>
      </c>
      <c r="GX344">
        <f t="shared" si="181"/>
        <v>0</v>
      </c>
      <c r="HA344">
        <v>0</v>
      </c>
      <c r="HB344">
        <v>0</v>
      </c>
      <c r="HC344">
        <f t="shared" si="182"/>
        <v>0</v>
      </c>
      <c r="HE344" t="s">
        <v>3</v>
      </c>
      <c r="HF344" t="s">
        <v>3</v>
      </c>
      <c r="HM344" t="s">
        <v>3</v>
      </c>
      <c r="HN344" t="s">
        <v>132</v>
      </c>
      <c r="HO344" t="s">
        <v>133</v>
      </c>
      <c r="HP344" t="s">
        <v>129</v>
      </c>
      <c r="HQ344" t="s">
        <v>129</v>
      </c>
      <c r="IK344">
        <v>0</v>
      </c>
    </row>
    <row r="345" spans="1:245" x14ac:dyDescent="0.2">
      <c r="A345">
        <v>17</v>
      </c>
      <c r="B345">
        <v>1</v>
      </c>
      <c r="C345">
        <f>ROW(SmtRes!A164)</f>
        <v>164</v>
      </c>
      <c r="D345">
        <f>ROW(EtalonRes!A166)</f>
        <v>166</v>
      </c>
      <c r="E345" t="s">
        <v>149</v>
      </c>
      <c r="F345" t="s">
        <v>222</v>
      </c>
      <c r="G345" t="s">
        <v>223</v>
      </c>
      <c r="H345" t="s">
        <v>123</v>
      </c>
      <c r="I345">
        <f>ROUND(15/100,7)</f>
        <v>0.15</v>
      </c>
      <c r="J345">
        <v>0</v>
      </c>
      <c r="K345">
        <f>ROUND(15/100,7)</f>
        <v>0.15</v>
      </c>
      <c r="O345">
        <f t="shared" si="162"/>
        <v>4295.95</v>
      </c>
      <c r="P345">
        <f>SUMIF(SmtRes!AQ147:'SmtRes'!AQ164,"=1",SmtRes!DF147:'SmtRes'!DF164)</f>
        <v>242.59000000000003</v>
      </c>
      <c r="Q345">
        <f>SUMIF(SmtRes!AQ147:'SmtRes'!AQ164,"=1",SmtRes!DG147:'SmtRes'!DG164)</f>
        <v>365.79</v>
      </c>
      <c r="R345">
        <f>SUMIF(SmtRes!AQ147:'SmtRes'!AQ164,"=1",SmtRes!DH147:'SmtRes'!DH164)</f>
        <v>174.16</v>
      </c>
      <c r="S345">
        <f>SUMIF(SmtRes!AQ147:'SmtRes'!AQ164,"=1",SmtRes!DI147:'SmtRes'!DI164)</f>
        <v>3513.41</v>
      </c>
      <c r="T345">
        <f t="shared" si="163"/>
        <v>0</v>
      </c>
      <c r="U345">
        <f>SUMIF(SmtRes!AQ147:'SmtRes'!AQ164,"=1",SmtRes!CV147:'SmtRes'!CV164)</f>
        <v>7.6185</v>
      </c>
      <c r="V345">
        <f>SUMIF(SmtRes!AQ147:'SmtRes'!AQ164,"=1",SmtRes!CW147:'SmtRes'!CW164)</f>
        <v>0.309</v>
      </c>
      <c r="W345">
        <f t="shared" si="164"/>
        <v>0</v>
      </c>
      <c r="X345">
        <f t="shared" si="165"/>
        <v>3576.94</v>
      </c>
      <c r="Y345">
        <f t="shared" si="165"/>
        <v>1880.66</v>
      </c>
      <c r="AA345">
        <v>65174513</v>
      </c>
      <c r="AB345">
        <f t="shared" si="166"/>
        <v>26879.271721000001</v>
      </c>
      <c r="AC345">
        <f>ROUND((SUM(SmtRes!BQ147:'SmtRes'!BQ164)),6)</f>
        <v>1359.588321</v>
      </c>
      <c r="AD345">
        <f>ROUND((((SUM(SmtRes!BR147:'SmtRes'!BR164))-(SUM(SmtRes!BS147:'SmtRes'!BS164)))+AE345),6)</f>
        <v>2096.9308000000001</v>
      </c>
      <c r="AE345">
        <f>ROUND((SUM(SmtRes!BS147:'SmtRes'!BS164)),6)</f>
        <v>1161.0528999999999</v>
      </c>
      <c r="AF345">
        <f>ROUND((SUM(SmtRes!BT147:'SmtRes'!BT164)),6)</f>
        <v>23422.7526</v>
      </c>
      <c r="AG345">
        <f t="shared" si="167"/>
        <v>0</v>
      </c>
      <c r="AH345">
        <f>(SUM(SmtRes!BU147:'SmtRes'!BU164))</f>
        <v>50.79</v>
      </c>
      <c r="AI345">
        <f>(SUM(SmtRes!BV147:'SmtRes'!BV164))</f>
        <v>2.0599999999999996</v>
      </c>
      <c r="AJ345">
        <f t="shared" si="168"/>
        <v>0</v>
      </c>
      <c r="AK345">
        <v>28040.324621</v>
      </c>
      <c r="AL345">
        <v>1359.5883210000002</v>
      </c>
      <c r="AM345">
        <v>2096.9307999999996</v>
      </c>
      <c r="AN345">
        <v>1161.0528999999997</v>
      </c>
      <c r="AO345">
        <v>23422.7526</v>
      </c>
      <c r="AP345">
        <v>0</v>
      </c>
      <c r="AQ345">
        <v>50.79</v>
      </c>
      <c r="AR345">
        <v>2.0599999999999996</v>
      </c>
      <c r="AS345">
        <v>0</v>
      </c>
      <c r="AT345">
        <v>97</v>
      </c>
      <c r="AU345">
        <v>51</v>
      </c>
      <c r="AV345">
        <v>1</v>
      </c>
      <c r="AW345">
        <v>1</v>
      </c>
      <c r="AZ345">
        <v>1</v>
      </c>
      <c r="BA345">
        <v>1</v>
      </c>
      <c r="BB345">
        <v>1</v>
      </c>
      <c r="BC345">
        <v>1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2</v>
      </c>
      <c r="BJ345" t="s">
        <v>224</v>
      </c>
      <c r="BM345">
        <v>108001</v>
      </c>
      <c r="BN345">
        <v>0</v>
      </c>
      <c r="BO345" t="s">
        <v>3</v>
      </c>
      <c r="BP345">
        <v>0</v>
      </c>
      <c r="BQ345">
        <v>3</v>
      </c>
      <c r="BR345">
        <v>0</v>
      </c>
      <c r="BS345">
        <v>1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97</v>
      </c>
      <c r="CA345">
        <v>51</v>
      </c>
      <c r="CB345" t="s">
        <v>3</v>
      </c>
      <c r="CE345">
        <v>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 t="shared" si="169"/>
        <v>4295.95</v>
      </c>
      <c r="CQ345">
        <f>SUMIF(SmtRes!AQ147:'SmtRes'!AQ164,"=1",SmtRes!AA147:'SmtRes'!AA164)</f>
        <v>384026.2099999999</v>
      </c>
      <c r="CR345">
        <f>SUMIF(SmtRes!AQ147:'SmtRes'!AQ164,"=1",SmtRes!AB147:'SmtRes'!AB164)</f>
        <v>3318.66</v>
      </c>
      <c r="CS345">
        <f>SUMIF(SmtRes!AQ147:'SmtRes'!AQ164,"=1",SmtRes!AC147:'SmtRes'!AC164)</f>
        <v>1713.25</v>
      </c>
      <c r="CT345">
        <f>SUMIF(SmtRes!AQ147:'SmtRes'!AQ164,"=1",SmtRes!AD147:'SmtRes'!AD164)</f>
        <v>2547.92</v>
      </c>
      <c r="CU345">
        <f t="shared" si="170"/>
        <v>0</v>
      </c>
      <c r="CV345">
        <f>SUMIF(SmtRes!AQ147:'SmtRes'!AQ164,"=1",SmtRes!BU147:'SmtRes'!BU164)</f>
        <v>50.79</v>
      </c>
      <c r="CW345">
        <f>SUMIF(SmtRes!AQ147:'SmtRes'!AQ164,"=1",SmtRes!BV147:'SmtRes'!BV164)</f>
        <v>2.0599999999999996</v>
      </c>
      <c r="CX345">
        <f t="shared" si="171"/>
        <v>0</v>
      </c>
      <c r="CY345">
        <f t="shared" si="172"/>
        <v>3576.9429</v>
      </c>
      <c r="CZ345">
        <f t="shared" si="173"/>
        <v>1880.6606999999997</v>
      </c>
      <c r="DC345" t="s">
        <v>3</v>
      </c>
      <c r="DD345" t="s">
        <v>3</v>
      </c>
      <c r="DE345" t="s">
        <v>3</v>
      </c>
      <c r="DF345" t="s">
        <v>3</v>
      </c>
      <c r="DG345" t="s">
        <v>3</v>
      </c>
      <c r="DH345" t="s">
        <v>3</v>
      </c>
      <c r="DI345" t="s">
        <v>3</v>
      </c>
      <c r="DJ345" t="s">
        <v>3</v>
      </c>
      <c r="DK345" t="s">
        <v>3</v>
      </c>
      <c r="DL345" t="s">
        <v>3</v>
      </c>
      <c r="DM345" t="s">
        <v>3</v>
      </c>
      <c r="DN345">
        <v>0</v>
      </c>
      <c r="DO345">
        <v>0</v>
      </c>
      <c r="DP345">
        <v>1</v>
      </c>
      <c r="DQ345">
        <v>1</v>
      </c>
      <c r="DU345">
        <v>1003</v>
      </c>
      <c r="DV345" t="s">
        <v>123</v>
      </c>
      <c r="DW345" t="s">
        <v>123</v>
      </c>
      <c r="DX345">
        <v>100</v>
      </c>
      <c r="DZ345" t="s">
        <v>3</v>
      </c>
      <c r="EA345" t="s">
        <v>3</v>
      </c>
      <c r="EB345" t="s">
        <v>3</v>
      </c>
      <c r="EC345" t="s">
        <v>3</v>
      </c>
      <c r="EE345">
        <v>64850885</v>
      </c>
      <c r="EF345">
        <v>3</v>
      </c>
      <c r="EG345" t="s">
        <v>128</v>
      </c>
      <c r="EH345">
        <v>0</v>
      </c>
      <c r="EI345" t="s">
        <v>3</v>
      </c>
      <c r="EJ345">
        <v>2</v>
      </c>
      <c r="EK345">
        <v>108001</v>
      </c>
      <c r="EL345" t="s">
        <v>129</v>
      </c>
      <c r="EM345" t="s">
        <v>130</v>
      </c>
      <c r="EO345" t="s">
        <v>3</v>
      </c>
      <c r="EQ345">
        <v>0</v>
      </c>
      <c r="ER345">
        <v>0</v>
      </c>
      <c r="ES345">
        <v>0</v>
      </c>
      <c r="ET345">
        <v>0</v>
      </c>
      <c r="EU345">
        <v>0</v>
      </c>
      <c r="EV345">
        <v>0</v>
      </c>
      <c r="EW345">
        <v>50.79</v>
      </c>
      <c r="EX345">
        <v>2.06</v>
      </c>
      <c r="EY345">
        <v>0</v>
      </c>
      <c r="FQ345">
        <v>0</v>
      </c>
      <c r="FR345">
        <f t="shared" si="174"/>
        <v>0</v>
      </c>
      <c r="FS345">
        <v>0</v>
      </c>
      <c r="FX345">
        <v>97</v>
      </c>
      <c r="FY345">
        <v>51</v>
      </c>
      <c r="GA345" t="s">
        <v>3</v>
      </c>
      <c r="GD345">
        <v>1</v>
      </c>
      <c r="GF345">
        <v>-565093680</v>
      </c>
      <c r="GG345">
        <v>2</v>
      </c>
      <c r="GH345">
        <v>1</v>
      </c>
      <c r="GI345">
        <v>-2</v>
      </c>
      <c r="GJ345">
        <v>0</v>
      </c>
      <c r="GK345">
        <v>0</v>
      </c>
      <c r="GL345">
        <f t="shared" si="175"/>
        <v>0</v>
      </c>
      <c r="GM345">
        <f t="shared" si="176"/>
        <v>9753.5499999999993</v>
      </c>
      <c r="GN345">
        <f t="shared" si="177"/>
        <v>0</v>
      </c>
      <c r="GO345">
        <f t="shared" si="178"/>
        <v>9753.5499999999993</v>
      </c>
      <c r="GP345">
        <f t="shared" si="179"/>
        <v>0</v>
      </c>
      <c r="GR345">
        <v>0</v>
      </c>
      <c r="GS345">
        <v>3</v>
      </c>
      <c r="GT345">
        <v>0</v>
      </c>
      <c r="GU345" t="s">
        <v>3</v>
      </c>
      <c r="GV345">
        <f t="shared" si="180"/>
        <v>0</v>
      </c>
      <c r="GW345">
        <v>1</v>
      </c>
      <c r="GX345">
        <f t="shared" si="181"/>
        <v>0</v>
      </c>
      <c r="HA345">
        <v>0</v>
      </c>
      <c r="HB345">
        <v>0</v>
      </c>
      <c r="HC345">
        <f t="shared" si="182"/>
        <v>0</v>
      </c>
      <c r="HE345" t="s">
        <v>3</v>
      </c>
      <c r="HF345" t="s">
        <v>3</v>
      </c>
      <c r="HM345" t="s">
        <v>3</v>
      </c>
      <c r="HN345" t="s">
        <v>132</v>
      </c>
      <c r="HO345" t="s">
        <v>133</v>
      </c>
      <c r="HP345" t="s">
        <v>129</v>
      </c>
      <c r="HQ345" t="s">
        <v>129</v>
      </c>
      <c r="IK345">
        <v>0</v>
      </c>
    </row>
    <row r="346" spans="1:245" x14ac:dyDescent="0.2">
      <c r="A346">
        <v>17</v>
      </c>
      <c r="B346">
        <v>1</v>
      </c>
      <c r="C346">
        <f>ROW(SmtRes!A167)</f>
        <v>167</v>
      </c>
      <c r="D346">
        <f>ROW(EtalonRes!A169)</f>
        <v>169</v>
      </c>
      <c r="E346" t="s">
        <v>153</v>
      </c>
      <c r="F346" t="s">
        <v>228</v>
      </c>
      <c r="G346" t="s">
        <v>229</v>
      </c>
      <c r="H346" t="s">
        <v>137</v>
      </c>
      <c r="I346">
        <v>2</v>
      </c>
      <c r="J346">
        <v>0</v>
      </c>
      <c r="K346">
        <v>2</v>
      </c>
      <c r="O346">
        <f t="shared" si="162"/>
        <v>4890.83</v>
      </c>
      <c r="P346">
        <f>SUMIF(SmtRes!AQ165:'SmtRes'!AQ167,"=1",SmtRes!DF165:'SmtRes'!DF167)</f>
        <v>110.15</v>
      </c>
      <c r="Q346">
        <f>SUMIF(SmtRes!AQ165:'SmtRes'!AQ167,"=1",SmtRes!DG165:'SmtRes'!DG167)</f>
        <v>0</v>
      </c>
      <c r="R346">
        <f>SUMIF(SmtRes!AQ165:'SmtRes'!AQ167,"=1",SmtRes!DH165:'SmtRes'!DH167)</f>
        <v>0</v>
      </c>
      <c r="S346">
        <f>SUMIF(SmtRes!AQ165:'SmtRes'!AQ167,"=1",SmtRes!DI165:'SmtRes'!DI167)</f>
        <v>4780.68</v>
      </c>
      <c r="T346">
        <f t="shared" si="163"/>
        <v>0</v>
      </c>
      <c r="U346">
        <f>SUMIF(SmtRes!AQ165:'SmtRes'!AQ167,"=1",SmtRes!CV165:'SmtRes'!CV167)</f>
        <v>8.48</v>
      </c>
      <c r="V346">
        <f>SUMIF(SmtRes!AQ165:'SmtRes'!AQ167,"=1",SmtRes!CW165:'SmtRes'!CW167)</f>
        <v>0</v>
      </c>
      <c r="W346">
        <f t="shared" si="164"/>
        <v>0</v>
      </c>
      <c r="X346">
        <f t="shared" si="165"/>
        <v>4637.26</v>
      </c>
      <c r="Y346">
        <f t="shared" si="165"/>
        <v>2438.15</v>
      </c>
      <c r="AA346">
        <v>65174513</v>
      </c>
      <c r="AB346">
        <f t="shared" si="166"/>
        <v>2435.8604</v>
      </c>
      <c r="AC346">
        <f>ROUND((SUM(SmtRes!BQ165:'SmtRes'!BQ167)),6)</f>
        <v>45.518000000000001</v>
      </c>
      <c r="AD346">
        <f>ROUND((((0)-(0))+AE346),6)</f>
        <v>0</v>
      </c>
      <c r="AE346">
        <f>ROUND((0),6)</f>
        <v>0</v>
      </c>
      <c r="AF346">
        <f>ROUND((SUM(SmtRes!BT165:'SmtRes'!BT167)),6)</f>
        <v>2390.3424</v>
      </c>
      <c r="AG346">
        <f t="shared" si="167"/>
        <v>0</v>
      </c>
      <c r="AH346">
        <f>(SUM(SmtRes!BU165:'SmtRes'!BU167))</f>
        <v>4.24</v>
      </c>
      <c r="AI346">
        <f>(0)</f>
        <v>0</v>
      </c>
      <c r="AJ346">
        <f t="shared" si="168"/>
        <v>0</v>
      </c>
      <c r="AK346">
        <v>2435.8604</v>
      </c>
      <c r="AL346">
        <v>45.518000000000008</v>
      </c>
      <c r="AM346">
        <v>0</v>
      </c>
      <c r="AN346">
        <v>0</v>
      </c>
      <c r="AO346">
        <v>2390.3424</v>
      </c>
      <c r="AP346">
        <v>0</v>
      </c>
      <c r="AQ346">
        <v>4.24</v>
      </c>
      <c r="AR346">
        <v>0</v>
      </c>
      <c r="AS346">
        <v>0</v>
      </c>
      <c r="AT346">
        <v>97</v>
      </c>
      <c r="AU346">
        <v>51</v>
      </c>
      <c r="AV346">
        <v>1</v>
      </c>
      <c r="AW346">
        <v>1</v>
      </c>
      <c r="AZ346">
        <v>1</v>
      </c>
      <c r="BA346">
        <v>1</v>
      </c>
      <c r="BB346">
        <v>1</v>
      </c>
      <c r="BC346">
        <v>1</v>
      </c>
      <c r="BD346" t="s">
        <v>3</v>
      </c>
      <c r="BE346" t="s">
        <v>3</v>
      </c>
      <c r="BF346" t="s">
        <v>3</v>
      </c>
      <c r="BG346" t="s">
        <v>3</v>
      </c>
      <c r="BH346">
        <v>0</v>
      </c>
      <c r="BI346">
        <v>2</v>
      </c>
      <c r="BJ346" t="s">
        <v>230</v>
      </c>
      <c r="BM346">
        <v>108001</v>
      </c>
      <c r="BN346">
        <v>0</v>
      </c>
      <c r="BO346" t="s">
        <v>3</v>
      </c>
      <c r="BP346">
        <v>0</v>
      </c>
      <c r="BQ346">
        <v>3</v>
      </c>
      <c r="BR346">
        <v>0</v>
      </c>
      <c r="BS346">
        <v>1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97</v>
      </c>
      <c r="CA346">
        <v>51</v>
      </c>
      <c r="CB346" t="s">
        <v>3</v>
      </c>
      <c r="CE346">
        <v>0</v>
      </c>
      <c r="CF346">
        <v>0</v>
      </c>
      <c r="CG346">
        <v>0</v>
      </c>
      <c r="CM346">
        <v>0</v>
      </c>
      <c r="CN346" t="s">
        <v>3</v>
      </c>
      <c r="CO346">
        <v>0</v>
      </c>
      <c r="CP346">
        <f t="shared" si="169"/>
        <v>4890.83</v>
      </c>
      <c r="CQ346">
        <f>SUMIF(SmtRes!AQ165:'SmtRes'!AQ167,"=1",SmtRes!AA165:'SmtRes'!AA167)</f>
        <v>50.07</v>
      </c>
      <c r="CR346">
        <f>SUMIF(SmtRes!AQ165:'SmtRes'!AQ167,"=1",SmtRes!AB165:'SmtRes'!AB167)</f>
        <v>0</v>
      </c>
      <c r="CS346">
        <f>SUMIF(SmtRes!AQ165:'SmtRes'!AQ167,"=1",SmtRes!AC165:'SmtRes'!AC167)</f>
        <v>0</v>
      </c>
      <c r="CT346">
        <f>SUMIF(SmtRes!AQ165:'SmtRes'!AQ167,"=1",SmtRes!AD165:'SmtRes'!AD167)</f>
        <v>563.76</v>
      </c>
      <c r="CU346">
        <f t="shared" si="170"/>
        <v>0</v>
      </c>
      <c r="CV346">
        <f>SUMIF(SmtRes!AQ165:'SmtRes'!AQ167,"=1",SmtRes!BU165:'SmtRes'!BU167)</f>
        <v>4.24</v>
      </c>
      <c r="CW346">
        <f>SUMIF(SmtRes!AQ165:'SmtRes'!AQ167,"=1",SmtRes!BV165:'SmtRes'!BV167)</f>
        <v>0</v>
      </c>
      <c r="CX346">
        <f t="shared" si="171"/>
        <v>0</v>
      </c>
      <c r="CY346">
        <f t="shared" si="172"/>
        <v>4637.2596000000003</v>
      </c>
      <c r="CZ346">
        <f t="shared" si="173"/>
        <v>2438.1468000000004</v>
      </c>
      <c r="DC346" t="s">
        <v>3</v>
      </c>
      <c r="DD346" t="s">
        <v>3</v>
      </c>
      <c r="DE346" t="s">
        <v>3</v>
      </c>
      <c r="DF346" t="s">
        <v>3</v>
      </c>
      <c r="DG346" t="s">
        <v>3</v>
      </c>
      <c r="DH346" t="s">
        <v>3</v>
      </c>
      <c r="DI346" t="s">
        <v>3</v>
      </c>
      <c r="DJ346" t="s">
        <v>3</v>
      </c>
      <c r="DK346" t="s">
        <v>3</v>
      </c>
      <c r="DL346" t="s">
        <v>3</v>
      </c>
      <c r="DM346" t="s">
        <v>3</v>
      </c>
      <c r="DN346">
        <v>0</v>
      </c>
      <c r="DO346">
        <v>0</v>
      </c>
      <c r="DP346">
        <v>1</v>
      </c>
      <c r="DQ346">
        <v>1</v>
      </c>
      <c r="DU346">
        <v>1013</v>
      </c>
      <c r="DV346" t="s">
        <v>137</v>
      </c>
      <c r="DW346" t="s">
        <v>137</v>
      </c>
      <c r="DX346">
        <v>1</v>
      </c>
      <c r="DZ346" t="s">
        <v>3</v>
      </c>
      <c r="EA346" t="s">
        <v>3</v>
      </c>
      <c r="EB346" t="s">
        <v>3</v>
      </c>
      <c r="EC346" t="s">
        <v>3</v>
      </c>
      <c r="EE346">
        <v>64850885</v>
      </c>
      <c r="EF346">
        <v>3</v>
      </c>
      <c r="EG346" t="s">
        <v>128</v>
      </c>
      <c r="EH346">
        <v>0</v>
      </c>
      <c r="EI346" t="s">
        <v>3</v>
      </c>
      <c r="EJ346">
        <v>2</v>
      </c>
      <c r="EK346">
        <v>108001</v>
      </c>
      <c r="EL346" t="s">
        <v>129</v>
      </c>
      <c r="EM346" t="s">
        <v>130</v>
      </c>
      <c r="EO346" t="s">
        <v>3</v>
      </c>
      <c r="EQ346">
        <v>0</v>
      </c>
      <c r="ER346">
        <v>0</v>
      </c>
      <c r="ES346">
        <v>0</v>
      </c>
      <c r="ET346">
        <v>0</v>
      </c>
      <c r="EU346">
        <v>0</v>
      </c>
      <c r="EV346">
        <v>0</v>
      </c>
      <c r="EW346">
        <v>4.24</v>
      </c>
      <c r="EX346">
        <v>0</v>
      </c>
      <c r="EY346">
        <v>0</v>
      </c>
      <c r="FQ346">
        <v>0</v>
      </c>
      <c r="FR346">
        <f t="shared" si="174"/>
        <v>0</v>
      </c>
      <c r="FS346">
        <v>0</v>
      </c>
      <c r="FX346">
        <v>97</v>
      </c>
      <c r="FY346">
        <v>51</v>
      </c>
      <c r="GA346" t="s">
        <v>3</v>
      </c>
      <c r="GD346">
        <v>1</v>
      </c>
      <c r="GF346">
        <v>584747152</v>
      </c>
      <c r="GG346">
        <v>2</v>
      </c>
      <c r="GH346">
        <v>1</v>
      </c>
      <c r="GI346">
        <v>-2</v>
      </c>
      <c r="GJ346">
        <v>0</v>
      </c>
      <c r="GK346">
        <v>0</v>
      </c>
      <c r="GL346">
        <f t="shared" si="175"/>
        <v>0</v>
      </c>
      <c r="GM346">
        <f t="shared" si="176"/>
        <v>11966.24</v>
      </c>
      <c r="GN346">
        <f t="shared" si="177"/>
        <v>0</v>
      </c>
      <c r="GO346">
        <f t="shared" si="178"/>
        <v>11966.24</v>
      </c>
      <c r="GP346">
        <f t="shared" si="179"/>
        <v>0</v>
      </c>
      <c r="GR346">
        <v>0</v>
      </c>
      <c r="GS346">
        <v>3</v>
      </c>
      <c r="GT346">
        <v>0</v>
      </c>
      <c r="GU346" t="s">
        <v>3</v>
      </c>
      <c r="GV346">
        <f t="shared" si="180"/>
        <v>0</v>
      </c>
      <c r="GW346">
        <v>1</v>
      </c>
      <c r="GX346">
        <f t="shared" si="181"/>
        <v>0</v>
      </c>
      <c r="HA346">
        <v>0</v>
      </c>
      <c r="HB346">
        <v>0</v>
      </c>
      <c r="HC346">
        <f t="shared" si="182"/>
        <v>0</v>
      </c>
      <c r="HE346" t="s">
        <v>3</v>
      </c>
      <c r="HF346" t="s">
        <v>3</v>
      </c>
      <c r="HM346" t="s">
        <v>3</v>
      </c>
      <c r="HN346" t="s">
        <v>132</v>
      </c>
      <c r="HO346" t="s">
        <v>133</v>
      </c>
      <c r="HP346" t="s">
        <v>129</v>
      </c>
      <c r="HQ346" t="s">
        <v>129</v>
      </c>
      <c r="IK346">
        <v>0</v>
      </c>
    </row>
    <row r="347" spans="1:245" x14ac:dyDescent="0.2">
      <c r="A347">
        <v>17</v>
      </c>
      <c r="B347">
        <v>1</v>
      </c>
      <c r="C347">
        <f>ROW(SmtRes!A173)</f>
        <v>173</v>
      </c>
      <c r="D347">
        <f>ROW(EtalonRes!A175)</f>
        <v>175</v>
      </c>
      <c r="E347" t="s">
        <v>158</v>
      </c>
      <c r="F347" t="s">
        <v>225</v>
      </c>
      <c r="G347" t="s">
        <v>226</v>
      </c>
      <c r="H347" t="s">
        <v>137</v>
      </c>
      <c r="I347">
        <v>3</v>
      </c>
      <c r="J347">
        <v>0</v>
      </c>
      <c r="K347">
        <v>3</v>
      </c>
      <c r="O347">
        <f t="shared" si="162"/>
        <v>11762.85</v>
      </c>
      <c r="P347">
        <f>SUMIF(SmtRes!AQ168:'SmtRes'!AQ173,"=1",SmtRes!DF168:'SmtRes'!DF173)</f>
        <v>664.38</v>
      </c>
      <c r="Q347">
        <f>SUMIF(SmtRes!AQ168:'SmtRes'!AQ173,"=1",SmtRes!DG168:'SmtRes'!DG173)</f>
        <v>693.18</v>
      </c>
      <c r="R347">
        <f>SUMIF(SmtRes!AQ168:'SmtRes'!AQ173,"=1",SmtRes!DH168:'SmtRes'!DH173)</f>
        <v>721.11</v>
      </c>
      <c r="S347">
        <f>SUMIF(SmtRes!AQ168:'SmtRes'!AQ173,"=1",SmtRes!DI168:'SmtRes'!DI173)</f>
        <v>9684.18</v>
      </c>
      <c r="T347">
        <f t="shared" si="163"/>
        <v>0</v>
      </c>
      <c r="U347">
        <f>SUMIF(SmtRes!AQ168:'SmtRes'!AQ173,"=1",SmtRes!CV168:'SmtRes'!CV173)</f>
        <v>19.38</v>
      </c>
      <c r="V347">
        <f>SUMIF(SmtRes!AQ168:'SmtRes'!AQ173,"=1",SmtRes!CW168:'SmtRes'!CW173)</f>
        <v>1.47</v>
      </c>
      <c r="W347">
        <f t="shared" si="164"/>
        <v>0</v>
      </c>
      <c r="X347">
        <f t="shared" si="165"/>
        <v>10093.129999999999</v>
      </c>
      <c r="Y347">
        <f t="shared" si="165"/>
        <v>5306.7</v>
      </c>
      <c r="AA347">
        <v>65174513</v>
      </c>
      <c r="AB347">
        <f t="shared" si="166"/>
        <v>3580.98344</v>
      </c>
      <c r="AC347">
        <f>ROUND((SUM(SmtRes!BQ168:'SmtRes'!BQ173)),6)</f>
        <v>183.02374</v>
      </c>
      <c r="AD347">
        <f>ROUND((((SUM(SmtRes!BR168:'SmtRes'!BR173))-(SUM(SmtRes!BS168:'SmtRes'!BS173)))+AE347),6)</f>
        <v>169.89769999999999</v>
      </c>
      <c r="AE347">
        <f>ROUND((SUM(SmtRes!BS168:'SmtRes'!BS173)),6)</f>
        <v>240.36949999999999</v>
      </c>
      <c r="AF347">
        <f>ROUND((SUM(SmtRes!BT168:'SmtRes'!BT173)),6)</f>
        <v>3228.0619999999999</v>
      </c>
      <c r="AG347">
        <f t="shared" si="167"/>
        <v>0</v>
      </c>
      <c r="AH347">
        <f>(SUM(SmtRes!BU168:'SmtRes'!BU173))</f>
        <v>6.46</v>
      </c>
      <c r="AI347">
        <f>(SUM(SmtRes!BV168:'SmtRes'!BV173))</f>
        <v>0.49</v>
      </c>
      <c r="AJ347">
        <f t="shared" si="168"/>
        <v>0</v>
      </c>
      <c r="AK347">
        <v>3821.3529399999998</v>
      </c>
      <c r="AL347">
        <v>183.02374</v>
      </c>
      <c r="AM347">
        <v>169.89770000000001</v>
      </c>
      <c r="AN347">
        <v>240.36949999999999</v>
      </c>
      <c r="AO347">
        <v>3228.0619999999999</v>
      </c>
      <c r="AP347">
        <v>0</v>
      </c>
      <c r="AQ347">
        <v>6.46</v>
      </c>
      <c r="AR347">
        <v>0.49</v>
      </c>
      <c r="AS347">
        <v>0</v>
      </c>
      <c r="AT347">
        <v>97</v>
      </c>
      <c r="AU347">
        <v>51</v>
      </c>
      <c r="AV347">
        <v>1</v>
      </c>
      <c r="AW347">
        <v>1</v>
      </c>
      <c r="AZ347">
        <v>1</v>
      </c>
      <c r="BA347">
        <v>1</v>
      </c>
      <c r="BB347">
        <v>1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2</v>
      </c>
      <c r="BJ347" t="s">
        <v>227</v>
      </c>
      <c r="BM347">
        <v>108001</v>
      </c>
      <c r="BN347">
        <v>0</v>
      </c>
      <c r="BO347" t="s">
        <v>3</v>
      </c>
      <c r="BP347">
        <v>0</v>
      </c>
      <c r="BQ347">
        <v>3</v>
      </c>
      <c r="BR347">
        <v>0</v>
      </c>
      <c r="BS347">
        <v>1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97</v>
      </c>
      <c r="CA347">
        <v>51</v>
      </c>
      <c r="CB347" t="s">
        <v>3</v>
      </c>
      <c r="CE347">
        <v>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 t="shared" si="169"/>
        <v>11762.85</v>
      </c>
      <c r="CQ347">
        <f>SUMIF(SmtRes!AQ168:'SmtRes'!AQ173,"=1",SmtRes!AA168:'SmtRes'!AA173)</f>
        <v>50.07</v>
      </c>
      <c r="CR347">
        <f>SUMIF(SmtRes!AQ168:'SmtRes'!AQ173,"=1",SmtRes!AB168:'SmtRes'!AB173)</f>
        <v>471.55</v>
      </c>
      <c r="CS347">
        <f>SUMIF(SmtRes!AQ168:'SmtRes'!AQ173,"=1",SmtRes!AC168:'SmtRes'!AC173)</f>
        <v>490.55</v>
      </c>
      <c r="CT347">
        <f>SUMIF(SmtRes!AQ168:'SmtRes'!AQ173,"=1",SmtRes!AD168:'SmtRes'!AD173)</f>
        <v>999.4</v>
      </c>
      <c r="CU347">
        <f t="shared" si="170"/>
        <v>0</v>
      </c>
      <c r="CV347">
        <f>SUMIF(SmtRes!AQ168:'SmtRes'!AQ173,"=1",SmtRes!BU168:'SmtRes'!BU173)</f>
        <v>6.46</v>
      </c>
      <c r="CW347">
        <f>SUMIF(SmtRes!AQ168:'SmtRes'!AQ173,"=1",SmtRes!BV168:'SmtRes'!BV173)</f>
        <v>0.49</v>
      </c>
      <c r="CX347">
        <f t="shared" si="171"/>
        <v>0</v>
      </c>
      <c r="CY347">
        <f t="shared" si="172"/>
        <v>10093.131300000001</v>
      </c>
      <c r="CZ347">
        <f t="shared" si="173"/>
        <v>5306.6979000000001</v>
      </c>
      <c r="DC347" t="s">
        <v>3</v>
      </c>
      <c r="DD347" t="s">
        <v>3</v>
      </c>
      <c r="DE347" t="s">
        <v>3</v>
      </c>
      <c r="DF347" t="s">
        <v>3</v>
      </c>
      <c r="DG347" t="s">
        <v>3</v>
      </c>
      <c r="DH347" t="s">
        <v>3</v>
      </c>
      <c r="DI347" t="s">
        <v>3</v>
      </c>
      <c r="DJ347" t="s">
        <v>3</v>
      </c>
      <c r="DK347" t="s">
        <v>3</v>
      </c>
      <c r="DL347" t="s">
        <v>3</v>
      </c>
      <c r="DM347" t="s">
        <v>3</v>
      </c>
      <c r="DN347">
        <v>0</v>
      </c>
      <c r="DO347">
        <v>0</v>
      </c>
      <c r="DP347">
        <v>1</v>
      </c>
      <c r="DQ347">
        <v>1</v>
      </c>
      <c r="DU347">
        <v>1013</v>
      </c>
      <c r="DV347" t="s">
        <v>137</v>
      </c>
      <c r="DW347" t="s">
        <v>137</v>
      </c>
      <c r="DX347">
        <v>1</v>
      </c>
      <c r="DZ347" t="s">
        <v>3</v>
      </c>
      <c r="EA347" t="s">
        <v>3</v>
      </c>
      <c r="EB347" t="s">
        <v>3</v>
      </c>
      <c r="EC347" t="s">
        <v>3</v>
      </c>
      <c r="EE347">
        <v>64850885</v>
      </c>
      <c r="EF347">
        <v>3</v>
      </c>
      <c r="EG347" t="s">
        <v>128</v>
      </c>
      <c r="EH347">
        <v>0</v>
      </c>
      <c r="EI347" t="s">
        <v>3</v>
      </c>
      <c r="EJ347">
        <v>2</v>
      </c>
      <c r="EK347">
        <v>108001</v>
      </c>
      <c r="EL347" t="s">
        <v>129</v>
      </c>
      <c r="EM347" t="s">
        <v>130</v>
      </c>
      <c r="EO347" t="s">
        <v>3</v>
      </c>
      <c r="EQ347">
        <v>0</v>
      </c>
      <c r="ER347">
        <v>0</v>
      </c>
      <c r="ES347">
        <v>0</v>
      </c>
      <c r="ET347">
        <v>0</v>
      </c>
      <c r="EU347">
        <v>0</v>
      </c>
      <c r="EV347">
        <v>0</v>
      </c>
      <c r="EW347">
        <v>6.46</v>
      </c>
      <c r="EX347">
        <v>0.49</v>
      </c>
      <c r="EY347">
        <v>0</v>
      </c>
      <c r="FQ347">
        <v>0</v>
      </c>
      <c r="FR347">
        <f t="shared" si="174"/>
        <v>0</v>
      </c>
      <c r="FS347">
        <v>0</v>
      </c>
      <c r="FX347">
        <v>97</v>
      </c>
      <c r="FY347">
        <v>51</v>
      </c>
      <c r="GA347" t="s">
        <v>3</v>
      </c>
      <c r="GD347">
        <v>1</v>
      </c>
      <c r="GF347">
        <v>-1345106506</v>
      </c>
      <c r="GG347">
        <v>2</v>
      </c>
      <c r="GH347">
        <v>1</v>
      </c>
      <c r="GI347">
        <v>-2</v>
      </c>
      <c r="GJ347">
        <v>0</v>
      </c>
      <c r="GK347">
        <v>0</v>
      </c>
      <c r="GL347">
        <f t="shared" si="175"/>
        <v>0</v>
      </c>
      <c r="GM347">
        <f t="shared" si="176"/>
        <v>27162.68</v>
      </c>
      <c r="GN347">
        <f t="shared" si="177"/>
        <v>0</v>
      </c>
      <c r="GO347">
        <f t="shared" si="178"/>
        <v>27162.68</v>
      </c>
      <c r="GP347">
        <f t="shared" si="179"/>
        <v>0</v>
      </c>
      <c r="GR347">
        <v>0</v>
      </c>
      <c r="GS347">
        <v>3</v>
      </c>
      <c r="GT347">
        <v>0</v>
      </c>
      <c r="GU347" t="s">
        <v>3</v>
      </c>
      <c r="GV347">
        <f t="shared" si="180"/>
        <v>0</v>
      </c>
      <c r="GW347">
        <v>1</v>
      </c>
      <c r="GX347">
        <f t="shared" si="181"/>
        <v>0</v>
      </c>
      <c r="HA347">
        <v>0</v>
      </c>
      <c r="HB347">
        <v>0</v>
      </c>
      <c r="HC347">
        <f t="shared" si="182"/>
        <v>0</v>
      </c>
      <c r="HE347" t="s">
        <v>3</v>
      </c>
      <c r="HF347" t="s">
        <v>3</v>
      </c>
      <c r="HM347" t="s">
        <v>3</v>
      </c>
      <c r="HN347" t="s">
        <v>132</v>
      </c>
      <c r="HO347" t="s">
        <v>133</v>
      </c>
      <c r="HP347" t="s">
        <v>129</v>
      </c>
      <c r="HQ347" t="s">
        <v>129</v>
      </c>
      <c r="IK347">
        <v>0</v>
      </c>
    </row>
    <row r="348" spans="1:245" x14ac:dyDescent="0.2">
      <c r="A348">
        <v>17</v>
      </c>
      <c r="B348">
        <v>1</v>
      </c>
      <c r="C348">
        <f>ROW(SmtRes!A177)</f>
        <v>177</v>
      </c>
      <c r="D348">
        <f>ROW(EtalonRes!A179)</f>
        <v>179</v>
      </c>
      <c r="E348" t="s">
        <v>167</v>
      </c>
      <c r="F348" t="s">
        <v>231</v>
      </c>
      <c r="G348" t="s">
        <v>232</v>
      </c>
      <c r="H348" t="s">
        <v>123</v>
      </c>
      <c r="I348">
        <f>ROUND(405/100,7)</f>
        <v>4.05</v>
      </c>
      <c r="J348">
        <v>0</v>
      </c>
      <c r="K348">
        <f>ROUND(405/100,7)</f>
        <v>4.05</v>
      </c>
      <c r="O348">
        <f t="shared" si="162"/>
        <v>9088.83</v>
      </c>
      <c r="P348">
        <f>SUMIF(SmtRes!AQ174:'SmtRes'!AQ177,"=1",SmtRes!DF174:'SmtRes'!DF177)</f>
        <v>0</v>
      </c>
      <c r="Q348">
        <f>SUMIF(SmtRes!AQ174:'SmtRes'!AQ177,"=1",SmtRes!DG174:'SmtRes'!DG177)</f>
        <v>1171.02</v>
      </c>
      <c r="R348">
        <f>SUMIF(SmtRes!AQ174:'SmtRes'!AQ177,"=1",SmtRes!DH174:'SmtRes'!DH177)</f>
        <v>993.36</v>
      </c>
      <c r="S348">
        <f>SUMIF(SmtRes!AQ174:'SmtRes'!AQ177,"=1",SmtRes!DI174:'SmtRes'!DI177)</f>
        <v>6924.45</v>
      </c>
      <c r="T348">
        <f t="shared" si="163"/>
        <v>0</v>
      </c>
      <c r="U348">
        <f>SUMIF(SmtRes!AQ174:'SmtRes'!AQ177,"=1",SmtRes!CV174:'SmtRes'!CV177)</f>
        <v>16.888500000000001</v>
      </c>
      <c r="V348">
        <f>SUMIF(SmtRes!AQ174:'SmtRes'!AQ177,"=1",SmtRes!CW174:'SmtRes'!CW177)</f>
        <v>2.0249999999999999</v>
      </c>
      <c r="W348">
        <f t="shared" si="164"/>
        <v>0</v>
      </c>
      <c r="X348">
        <f t="shared" si="165"/>
        <v>7680.28</v>
      </c>
      <c r="Y348">
        <f t="shared" si="165"/>
        <v>4038.08</v>
      </c>
      <c r="AA348">
        <v>65174513</v>
      </c>
      <c r="AB348">
        <f t="shared" si="166"/>
        <v>1948.7017000000001</v>
      </c>
      <c r="AC348">
        <f>ROUND((0),6)</f>
        <v>0</v>
      </c>
      <c r="AD348">
        <f>ROUND((((SUM(SmtRes!BR174:'SmtRes'!BR177))-(SUM(SmtRes!BS174:'SmtRes'!BS177)))+AE348),6)</f>
        <v>238.96</v>
      </c>
      <c r="AE348">
        <f>ROUND((SUM(SmtRes!BS174:'SmtRes'!BS177)),6)</f>
        <v>245.27500000000001</v>
      </c>
      <c r="AF348">
        <f>ROUND((SUM(SmtRes!BT174:'SmtRes'!BT177)),6)</f>
        <v>1709.7417</v>
      </c>
      <c r="AG348">
        <f t="shared" si="167"/>
        <v>0</v>
      </c>
      <c r="AH348">
        <f>(SUM(SmtRes!BU174:'SmtRes'!BU177))</f>
        <v>4.17</v>
      </c>
      <c r="AI348">
        <f>(SUM(SmtRes!BV174:'SmtRes'!BV177))</f>
        <v>0.5</v>
      </c>
      <c r="AJ348">
        <f t="shared" si="168"/>
        <v>0</v>
      </c>
      <c r="AK348">
        <v>2193.9767000000002</v>
      </c>
      <c r="AL348">
        <v>0</v>
      </c>
      <c r="AM348">
        <v>238.96</v>
      </c>
      <c r="AN348">
        <v>245.27500000000001</v>
      </c>
      <c r="AO348">
        <v>1709.7417</v>
      </c>
      <c r="AP348">
        <v>0</v>
      </c>
      <c r="AQ348">
        <v>4.17</v>
      </c>
      <c r="AR348">
        <v>0.5</v>
      </c>
      <c r="AS348">
        <v>0</v>
      </c>
      <c r="AT348">
        <v>97</v>
      </c>
      <c r="AU348">
        <v>51</v>
      </c>
      <c r="AV348">
        <v>1</v>
      </c>
      <c r="AW348">
        <v>1</v>
      </c>
      <c r="AZ348">
        <v>1</v>
      </c>
      <c r="BA348">
        <v>1</v>
      </c>
      <c r="BB348">
        <v>1</v>
      </c>
      <c r="BC348">
        <v>1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2</v>
      </c>
      <c r="BJ348" t="s">
        <v>233</v>
      </c>
      <c r="BM348">
        <v>108001</v>
      </c>
      <c r="BN348">
        <v>0</v>
      </c>
      <c r="BO348" t="s">
        <v>3</v>
      </c>
      <c r="BP348">
        <v>0</v>
      </c>
      <c r="BQ348">
        <v>3</v>
      </c>
      <c r="BR348">
        <v>0</v>
      </c>
      <c r="BS348">
        <v>1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97</v>
      </c>
      <c r="CA348">
        <v>51</v>
      </c>
      <c r="CB348" t="s">
        <v>3</v>
      </c>
      <c r="CE348">
        <v>0</v>
      </c>
      <c r="CF348">
        <v>0</v>
      </c>
      <c r="CG348">
        <v>0</v>
      </c>
      <c r="CM348">
        <v>0</v>
      </c>
      <c r="CN348" t="s">
        <v>3</v>
      </c>
      <c r="CO348">
        <v>0</v>
      </c>
      <c r="CP348">
        <f t="shared" si="169"/>
        <v>9088.83</v>
      </c>
      <c r="CQ348">
        <f>SUMIF(SmtRes!AQ174:'SmtRes'!AQ177,"=1",SmtRes!AA174:'SmtRes'!AA177)</f>
        <v>0</v>
      </c>
      <c r="CR348">
        <f>SUMIF(SmtRes!AQ174:'SmtRes'!AQ177,"=1",SmtRes!AB174:'SmtRes'!AB177)</f>
        <v>578.28</v>
      </c>
      <c r="CS348">
        <f>SUMIF(SmtRes!AQ174:'SmtRes'!AQ177,"=1",SmtRes!AC174:'SmtRes'!AC177)</f>
        <v>490.55</v>
      </c>
      <c r="CT348">
        <f>SUMIF(SmtRes!AQ174:'SmtRes'!AQ177,"=1",SmtRes!AD174:'SmtRes'!AD177)</f>
        <v>410.01</v>
      </c>
      <c r="CU348">
        <f t="shared" si="170"/>
        <v>0</v>
      </c>
      <c r="CV348">
        <f>SUMIF(SmtRes!AQ174:'SmtRes'!AQ177,"=1",SmtRes!BU174:'SmtRes'!BU177)</f>
        <v>4.17</v>
      </c>
      <c r="CW348">
        <f>SUMIF(SmtRes!AQ174:'SmtRes'!AQ177,"=1",SmtRes!BV174:'SmtRes'!BV177)</f>
        <v>0.5</v>
      </c>
      <c r="CX348">
        <f t="shared" si="171"/>
        <v>0</v>
      </c>
      <c r="CY348">
        <f t="shared" si="172"/>
        <v>7680.2756999999992</v>
      </c>
      <c r="CZ348">
        <f t="shared" si="173"/>
        <v>4038.0830999999998</v>
      </c>
      <c r="DC348" t="s">
        <v>3</v>
      </c>
      <c r="DD348" t="s">
        <v>3</v>
      </c>
      <c r="DE348" t="s">
        <v>3</v>
      </c>
      <c r="DF348" t="s">
        <v>3</v>
      </c>
      <c r="DG348" t="s">
        <v>3</v>
      </c>
      <c r="DH348" t="s">
        <v>3</v>
      </c>
      <c r="DI348" t="s">
        <v>3</v>
      </c>
      <c r="DJ348" t="s">
        <v>3</v>
      </c>
      <c r="DK348" t="s">
        <v>3</v>
      </c>
      <c r="DL348" t="s">
        <v>3</v>
      </c>
      <c r="DM348" t="s">
        <v>3</v>
      </c>
      <c r="DN348">
        <v>0</v>
      </c>
      <c r="DO348">
        <v>0</v>
      </c>
      <c r="DP348">
        <v>1</v>
      </c>
      <c r="DQ348">
        <v>1</v>
      </c>
      <c r="DU348">
        <v>1003</v>
      </c>
      <c r="DV348" t="s">
        <v>123</v>
      </c>
      <c r="DW348" t="s">
        <v>123</v>
      </c>
      <c r="DX348">
        <v>100</v>
      </c>
      <c r="DZ348" t="s">
        <v>3</v>
      </c>
      <c r="EA348" t="s">
        <v>3</v>
      </c>
      <c r="EB348" t="s">
        <v>3</v>
      </c>
      <c r="EC348" t="s">
        <v>3</v>
      </c>
      <c r="EE348">
        <v>64850885</v>
      </c>
      <c r="EF348">
        <v>3</v>
      </c>
      <c r="EG348" t="s">
        <v>128</v>
      </c>
      <c r="EH348">
        <v>0</v>
      </c>
      <c r="EI348" t="s">
        <v>3</v>
      </c>
      <c r="EJ348">
        <v>2</v>
      </c>
      <c r="EK348">
        <v>108001</v>
      </c>
      <c r="EL348" t="s">
        <v>129</v>
      </c>
      <c r="EM348" t="s">
        <v>130</v>
      </c>
      <c r="EO348" t="s">
        <v>3</v>
      </c>
      <c r="EQ348">
        <v>0</v>
      </c>
      <c r="ER348">
        <v>0</v>
      </c>
      <c r="ES348">
        <v>0</v>
      </c>
      <c r="ET348">
        <v>0</v>
      </c>
      <c r="EU348">
        <v>0</v>
      </c>
      <c r="EV348">
        <v>0</v>
      </c>
      <c r="EW348">
        <v>4.17</v>
      </c>
      <c r="EX348">
        <v>0.5</v>
      </c>
      <c r="EY348">
        <v>0</v>
      </c>
      <c r="FQ348">
        <v>0</v>
      </c>
      <c r="FR348">
        <f t="shared" si="174"/>
        <v>0</v>
      </c>
      <c r="FS348">
        <v>0</v>
      </c>
      <c r="FX348">
        <v>97</v>
      </c>
      <c r="FY348">
        <v>51</v>
      </c>
      <c r="GA348" t="s">
        <v>3</v>
      </c>
      <c r="GD348">
        <v>1</v>
      </c>
      <c r="GF348">
        <v>-1624356750</v>
      </c>
      <c r="GG348">
        <v>2</v>
      </c>
      <c r="GH348">
        <v>1</v>
      </c>
      <c r="GI348">
        <v>-2</v>
      </c>
      <c r="GJ348">
        <v>0</v>
      </c>
      <c r="GK348">
        <v>0</v>
      </c>
      <c r="GL348">
        <f t="shared" si="175"/>
        <v>0</v>
      </c>
      <c r="GM348">
        <f t="shared" si="176"/>
        <v>20807.189999999999</v>
      </c>
      <c r="GN348">
        <f t="shared" si="177"/>
        <v>0</v>
      </c>
      <c r="GO348">
        <f t="shared" si="178"/>
        <v>20807.189999999999</v>
      </c>
      <c r="GP348">
        <f t="shared" si="179"/>
        <v>0</v>
      </c>
      <c r="GR348">
        <v>0</v>
      </c>
      <c r="GS348">
        <v>3</v>
      </c>
      <c r="GT348">
        <v>0</v>
      </c>
      <c r="GU348" t="s">
        <v>3</v>
      </c>
      <c r="GV348">
        <f t="shared" si="180"/>
        <v>0</v>
      </c>
      <c r="GW348">
        <v>1</v>
      </c>
      <c r="GX348">
        <f t="shared" si="181"/>
        <v>0</v>
      </c>
      <c r="HA348">
        <v>0</v>
      </c>
      <c r="HB348">
        <v>0</v>
      </c>
      <c r="HC348">
        <f t="shared" si="182"/>
        <v>0</v>
      </c>
      <c r="HE348" t="s">
        <v>3</v>
      </c>
      <c r="HF348" t="s">
        <v>3</v>
      </c>
      <c r="HM348" t="s">
        <v>3</v>
      </c>
      <c r="HN348" t="s">
        <v>132</v>
      </c>
      <c r="HO348" t="s">
        <v>133</v>
      </c>
      <c r="HP348" t="s">
        <v>129</v>
      </c>
      <c r="HQ348" t="s">
        <v>129</v>
      </c>
      <c r="IK348">
        <v>0</v>
      </c>
    </row>
    <row r="349" spans="1:245" x14ac:dyDescent="0.2">
      <c r="A349">
        <v>17</v>
      </c>
      <c r="B349">
        <v>1</v>
      </c>
      <c r="C349">
        <f>ROW(SmtRes!A181)</f>
        <v>181</v>
      </c>
      <c r="D349">
        <f>ROW(EtalonRes!A184)</f>
        <v>184</v>
      </c>
      <c r="E349" t="s">
        <v>171</v>
      </c>
      <c r="F349" t="s">
        <v>154</v>
      </c>
      <c r="G349" t="s">
        <v>155</v>
      </c>
      <c r="H349" t="s">
        <v>137</v>
      </c>
      <c r="I349">
        <v>4</v>
      </c>
      <c r="J349">
        <v>0</v>
      </c>
      <c r="K349">
        <v>4</v>
      </c>
      <c r="O349">
        <f t="shared" si="162"/>
        <v>2856.34</v>
      </c>
      <c r="P349">
        <f>SUMIF(SmtRes!AQ178:'SmtRes'!AQ181,"=1",SmtRes!DF178:'SmtRes'!DF181)</f>
        <v>1878.0400000000002</v>
      </c>
      <c r="Q349">
        <f>SUMIF(SmtRes!AQ178:'SmtRes'!AQ181,"=1",SmtRes!DG178:'SmtRes'!DG181)</f>
        <v>0</v>
      </c>
      <c r="R349">
        <f>SUMIF(SmtRes!AQ178:'SmtRes'!AQ181,"=1",SmtRes!DH178:'SmtRes'!DH181)</f>
        <v>0</v>
      </c>
      <c r="S349">
        <f>SUMIF(SmtRes!AQ178:'SmtRes'!AQ181,"=1",SmtRes!DI178:'SmtRes'!DI181)</f>
        <v>978.3</v>
      </c>
      <c r="T349">
        <f t="shared" si="163"/>
        <v>0</v>
      </c>
      <c r="U349">
        <f>SUMIF(SmtRes!AQ178:'SmtRes'!AQ181,"=1",SmtRes!CV178:'SmtRes'!CV181)</f>
        <v>2.04</v>
      </c>
      <c r="V349">
        <f>SUMIF(SmtRes!AQ178:'SmtRes'!AQ181,"=1",SmtRes!CW178:'SmtRes'!CW181)</f>
        <v>0</v>
      </c>
      <c r="W349">
        <f t="shared" si="164"/>
        <v>0</v>
      </c>
      <c r="X349">
        <f t="shared" si="165"/>
        <v>948.95</v>
      </c>
      <c r="Y349">
        <f t="shared" si="165"/>
        <v>498.93</v>
      </c>
      <c r="AA349">
        <v>65174513</v>
      </c>
      <c r="AB349">
        <f t="shared" si="166"/>
        <v>673.50059299999998</v>
      </c>
      <c r="AC349">
        <f>ROUND((SUM(SmtRes!BQ178:'SmtRes'!BQ181)),6)</f>
        <v>428.92499299999997</v>
      </c>
      <c r="AD349">
        <f>ROUND((((0)-(0))+AE349),6)</f>
        <v>0</v>
      </c>
      <c r="AE349">
        <f>ROUND((0),6)</f>
        <v>0</v>
      </c>
      <c r="AF349">
        <f>ROUND((SUM(SmtRes!BT178:'SmtRes'!BT181)),6)</f>
        <v>244.57560000000001</v>
      </c>
      <c r="AG349">
        <f t="shared" si="167"/>
        <v>0</v>
      </c>
      <c r="AH349">
        <f>(SUM(SmtRes!BU178:'SmtRes'!BU181))</f>
        <v>0.51</v>
      </c>
      <c r="AI349">
        <f>(0)</f>
        <v>0</v>
      </c>
      <c r="AJ349">
        <f t="shared" si="168"/>
        <v>0</v>
      </c>
      <c r="AK349">
        <v>673.50059290000002</v>
      </c>
      <c r="AL349">
        <v>428.92499290000001</v>
      </c>
      <c r="AM349">
        <v>0</v>
      </c>
      <c r="AN349">
        <v>0</v>
      </c>
      <c r="AO349">
        <v>244.57560000000001</v>
      </c>
      <c r="AP349">
        <v>0</v>
      </c>
      <c r="AQ349">
        <v>0.51</v>
      </c>
      <c r="AR349">
        <v>0</v>
      </c>
      <c r="AS349">
        <v>0</v>
      </c>
      <c r="AT349">
        <v>97</v>
      </c>
      <c r="AU349">
        <v>51</v>
      </c>
      <c r="AV349">
        <v>1</v>
      </c>
      <c r="AW349">
        <v>1</v>
      </c>
      <c r="AZ349">
        <v>1</v>
      </c>
      <c r="BA349">
        <v>1</v>
      </c>
      <c r="BB349">
        <v>1</v>
      </c>
      <c r="BC349">
        <v>1</v>
      </c>
      <c r="BD349" t="s">
        <v>3</v>
      </c>
      <c r="BE349" t="s">
        <v>3</v>
      </c>
      <c r="BF349" t="s">
        <v>3</v>
      </c>
      <c r="BG349" t="s">
        <v>3</v>
      </c>
      <c r="BH349">
        <v>0</v>
      </c>
      <c r="BI349">
        <v>2</v>
      </c>
      <c r="BJ349" t="s">
        <v>156</v>
      </c>
      <c r="BM349">
        <v>108001</v>
      </c>
      <c r="BN349">
        <v>0</v>
      </c>
      <c r="BO349" t="s">
        <v>3</v>
      </c>
      <c r="BP349">
        <v>0</v>
      </c>
      <c r="BQ349">
        <v>3</v>
      </c>
      <c r="BR349">
        <v>0</v>
      </c>
      <c r="BS349">
        <v>1</v>
      </c>
      <c r="BT349">
        <v>1</v>
      </c>
      <c r="BU349">
        <v>1</v>
      </c>
      <c r="BV349">
        <v>1</v>
      </c>
      <c r="BW349">
        <v>1</v>
      </c>
      <c r="BX349">
        <v>1</v>
      </c>
      <c r="BY349" t="s">
        <v>3</v>
      </c>
      <c r="BZ349">
        <v>97</v>
      </c>
      <c r="CA349">
        <v>51</v>
      </c>
      <c r="CB349" t="s">
        <v>3</v>
      </c>
      <c r="CE349">
        <v>0</v>
      </c>
      <c r="CF349">
        <v>0</v>
      </c>
      <c r="CG349">
        <v>0</v>
      </c>
      <c r="CM349">
        <v>0</v>
      </c>
      <c r="CN349" t="s">
        <v>3</v>
      </c>
      <c r="CO349">
        <v>0</v>
      </c>
      <c r="CP349">
        <f t="shared" si="169"/>
        <v>2856.34</v>
      </c>
      <c r="CQ349">
        <f>SUMIF(SmtRes!AQ178:'SmtRes'!AQ181,"=1",SmtRes!AA178:'SmtRes'!AA181)</f>
        <v>732326.65</v>
      </c>
      <c r="CR349">
        <f>SUMIF(SmtRes!AQ178:'SmtRes'!AQ181,"=1",SmtRes!AB178:'SmtRes'!AB181)</f>
        <v>0</v>
      </c>
      <c r="CS349">
        <f>SUMIF(SmtRes!AQ178:'SmtRes'!AQ181,"=1",SmtRes!AC178:'SmtRes'!AC181)</f>
        <v>0</v>
      </c>
      <c r="CT349">
        <f>SUMIF(SmtRes!AQ178:'SmtRes'!AQ181,"=1",SmtRes!AD178:'SmtRes'!AD181)</f>
        <v>479.56</v>
      </c>
      <c r="CU349">
        <f t="shared" si="170"/>
        <v>0</v>
      </c>
      <c r="CV349">
        <f>SUMIF(SmtRes!AQ178:'SmtRes'!AQ181,"=1",SmtRes!BU178:'SmtRes'!BU181)</f>
        <v>0.51</v>
      </c>
      <c r="CW349">
        <f>SUMIF(SmtRes!AQ178:'SmtRes'!AQ181,"=1",SmtRes!BV178:'SmtRes'!BV181)</f>
        <v>0</v>
      </c>
      <c r="CX349">
        <f t="shared" si="171"/>
        <v>0</v>
      </c>
      <c r="CY349">
        <f t="shared" si="172"/>
        <v>948.95099999999991</v>
      </c>
      <c r="CZ349">
        <f t="shared" si="173"/>
        <v>498.93299999999994</v>
      </c>
      <c r="DC349" t="s">
        <v>3</v>
      </c>
      <c r="DD349" t="s">
        <v>3</v>
      </c>
      <c r="DE349" t="s">
        <v>3</v>
      </c>
      <c r="DF349" t="s">
        <v>3</v>
      </c>
      <c r="DG349" t="s">
        <v>3</v>
      </c>
      <c r="DH349" t="s">
        <v>3</v>
      </c>
      <c r="DI349" t="s">
        <v>3</v>
      </c>
      <c r="DJ349" t="s">
        <v>3</v>
      </c>
      <c r="DK349" t="s">
        <v>3</v>
      </c>
      <c r="DL349" t="s">
        <v>3</v>
      </c>
      <c r="DM349" t="s">
        <v>3</v>
      </c>
      <c r="DN349">
        <v>0</v>
      </c>
      <c r="DO349">
        <v>0</v>
      </c>
      <c r="DP349">
        <v>1</v>
      </c>
      <c r="DQ349">
        <v>1</v>
      </c>
      <c r="DU349">
        <v>1013</v>
      </c>
      <c r="DV349" t="s">
        <v>137</v>
      </c>
      <c r="DW349" t="s">
        <v>137</v>
      </c>
      <c r="DX349">
        <v>1</v>
      </c>
      <c r="DZ349" t="s">
        <v>3</v>
      </c>
      <c r="EA349" t="s">
        <v>3</v>
      </c>
      <c r="EB349" t="s">
        <v>3</v>
      </c>
      <c r="EC349" t="s">
        <v>3</v>
      </c>
      <c r="EE349">
        <v>64850885</v>
      </c>
      <c r="EF349">
        <v>3</v>
      </c>
      <c r="EG349" t="s">
        <v>128</v>
      </c>
      <c r="EH349">
        <v>0</v>
      </c>
      <c r="EI349" t="s">
        <v>3</v>
      </c>
      <c r="EJ349">
        <v>2</v>
      </c>
      <c r="EK349">
        <v>108001</v>
      </c>
      <c r="EL349" t="s">
        <v>129</v>
      </c>
      <c r="EM349" t="s">
        <v>130</v>
      </c>
      <c r="EO349" t="s">
        <v>3</v>
      </c>
      <c r="EQ349">
        <v>0</v>
      </c>
      <c r="ER349">
        <v>0</v>
      </c>
      <c r="ES349">
        <v>0</v>
      </c>
      <c r="ET349">
        <v>0</v>
      </c>
      <c r="EU349">
        <v>0</v>
      </c>
      <c r="EV349">
        <v>0</v>
      </c>
      <c r="EW349">
        <v>0.51</v>
      </c>
      <c r="EX349">
        <v>0</v>
      </c>
      <c r="EY349">
        <v>0</v>
      </c>
      <c r="FQ349">
        <v>0</v>
      </c>
      <c r="FR349">
        <f t="shared" si="174"/>
        <v>0</v>
      </c>
      <c r="FS349">
        <v>0</v>
      </c>
      <c r="FX349">
        <v>97</v>
      </c>
      <c r="FY349">
        <v>51</v>
      </c>
      <c r="GA349" t="s">
        <v>3</v>
      </c>
      <c r="GD349">
        <v>1</v>
      </c>
      <c r="GF349">
        <v>-766800679</v>
      </c>
      <c r="GG349">
        <v>2</v>
      </c>
      <c r="GH349">
        <v>1</v>
      </c>
      <c r="GI349">
        <v>-2</v>
      </c>
      <c r="GJ349">
        <v>0</v>
      </c>
      <c r="GK349">
        <v>0</v>
      </c>
      <c r="GL349">
        <f t="shared" si="175"/>
        <v>0</v>
      </c>
      <c r="GM349">
        <f t="shared" si="176"/>
        <v>4304.22</v>
      </c>
      <c r="GN349">
        <f t="shared" si="177"/>
        <v>0</v>
      </c>
      <c r="GO349">
        <f t="shared" si="178"/>
        <v>4304.22</v>
      </c>
      <c r="GP349">
        <f t="shared" si="179"/>
        <v>0</v>
      </c>
      <c r="GR349">
        <v>0</v>
      </c>
      <c r="GS349">
        <v>0</v>
      </c>
      <c r="GT349">
        <v>0</v>
      </c>
      <c r="GU349" t="s">
        <v>3</v>
      </c>
      <c r="GV349">
        <f t="shared" si="180"/>
        <v>0</v>
      </c>
      <c r="GW349">
        <v>1</v>
      </c>
      <c r="GX349">
        <f t="shared" si="181"/>
        <v>0</v>
      </c>
      <c r="HA349">
        <v>0</v>
      </c>
      <c r="HB349">
        <v>0</v>
      </c>
      <c r="HC349">
        <f t="shared" si="182"/>
        <v>0</v>
      </c>
      <c r="HE349" t="s">
        <v>3</v>
      </c>
      <c r="HF349" t="s">
        <v>3</v>
      </c>
      <c r="HM349" t="s">
        <v>3</v>
      </c>
      <c r="HN349" t="s">
        <v>132</v>
      </c>
      <c r="HO349" t="s">
        <v>133</v>
      </c>
      <c r="HP349" t="s">
        <v>129</v>
      </c>
      <c r="HQ349" t="s">
        <v>129</v>
      </c>
      <c r="IK349">
        <v>0</v>
      </c>
    </row>
    <row r="351" spans="1:245" x14ac:dyDescent="0.2">
      <c r="A351" s="2">
        <v>51</v>
      </c>
      <c r="B351" s="2">
        <f>B339</f>
        <v>1</v>
      </c>
      <c r="C351" s="2">
        <f>A339</f>
        <v>4</v>
      </c>
      <c r="D351" s="2">
        <f>ROW(A339)</f>
        <v>339</v>
      </c>
      <c r="E351" s="2"/>
      <c r="F351" s="2" t="str">
        <f>IF(F339&lt;&gt;"",F339,"")</f>
        <v>Новый раздел</v>
      </c>
      <c r="G351" s="2" t="str">
        <f>IF(G339&lt;&gt;"",G339,"")</f>
        <v>Монтажные работы</v>
      </c>
      <c r="H351" s="2">
        <v>0</v>
      </c>
      <c r="I351" s="2"/>
      <c r="J351" s="2"/>
      <c r="K351" s="2"/>
      <c r="L351" s="2"/>
      <c r="M351" s="2"/>
      <c r="N351" s="2"/>
      <c r="O351" s="2">
        <f t="shared" ref="O351:T351" si="183">ROUND(AB351,2)</f>
        <v>130514.87</v>
      </c>
      <c r="P351" s="2">
        <f t="shared" si="183"/>
        <v>3333.25</v>
      </c>
      <c r="Q351" s="2">
        <f t="shared" si="183"/>
        <v>15430.49</v>
      </c>
      <c r="R351" s="2">
        <f t="shared" si="183"/>
        <v>11559.52</v>
      </c>
      <c r="S351" s="2">
        <f t="shared" si="183"/>
        <v>100191.61</v>
      </c>
      <c r="T351" s="2">
        <f t="shared" si="183"/>
        <v>0</v>
      </c>
      <c r="U351" s="2">
        <f>AH351</f>
        <v>206.88949999999997</v>
      </c>
      <c r="V351" s="2">
        <f>AI351</f>
        <v>23.000999999999998</v>
      </c>
      <c r="W351" s="2">
        <f>ROUND(AJ351,2)</f>
        <v>0</v>
      </c>
      <c r="X351" s="2">
        <f>ROUND(AK351,2)</f>
        <v>108398.6</v>
      </c>
      <c r="Y351" s="2">
        <f>ROUND(AL351,2)</f>
        <v>56993.07</v>
      </c>
      <c r="Z351" s="2"/>
      <c r="AA351" s="2"/>
      <c r="AB351" s="2">
        <f>ROUND(SUMIF(AA343:AA349,"=65174513",O343:O349),2)</f>
        <v>130514.87</v>
      </c>
      <c r="AC351" s="2">
        <f>ROUND(SUMIF(AA343:AA349,"=65174513",P343:P349),2)</f>
        <v>3333.25</v>
      </c>
      <c r="AD351" s="2">
        <f>ROUND(SUMIF(AA343:AA349,"=65174513",Q343:Q349),2)</f>
        <v>15430.49</v>
      </c>
      <c r="AE351" s="2">
        <f>ROUND(SUMIF(AA343:AA349,"=65174513",R343:R349),2)</f>
        <v>11559.52</v>
      </c>
      <c r="AF351" s="2">
        <f>ROUND(SUMIF(AA343:AA349,"=65174513",S343:S349),2)</f>
        <v>100191.61</v>
      </c>
      <c r="AG351" s="2">
        <f>ROUND(SUMIF(AA343:AA349,"=65174513",T343:T349),2)</f>
        <v>0</v>
      </c>
      <c r="AH351" s="2">
        <f>SUMIF(AA343:AA349,"=65174513",U343:U349)</f>
        <v>206.88949999999997</v>
      </c>
      <c r="AI351" s="2">
        <f>SUMIF(AA343:AA349,"=65174513",V343:V349)</f>
        <v>23.000999999999998</v>
      </c>
      <c r="AJ351" s="2">
        <f>ROUND(SUMIF(AA343:AA349,"=65174513",W343:W349),2)</f>
        <v>0</v>
      </c>
      <c r="AK351" s="2">
        <f>ROUND(SUMIF(AA343:AA349,"=65174513",X343:X349),2)</f>
        <v>108398.6</v>
      </c>
      <c r="AL351" s="2">
        <f>ROUND(SUMIF(AA343:AA349,"=65174513",Y343:Y349),2)</f>
        <v>56993.07</v>
      </c>
      <c r="AM351" s="2"/>
      <c r="AN351" s="2"/>
      <c r="AO351" s="2">
        <f t="shared" ref="AO351:BD351" si="184">ROUND(BX351,2)</f>
        <v>0</v>
      </c>
      <c r="AP351" s="2">
        <f t="shared" si="184"/>
        <v>0</v>
      </c>
      <c r="AQ351" s="2">
        <f t="shared" si="184"/>
        <v>0</v>
      </c>
      <c r="AR351" s="2">
        <f t="shared" si="184"/>
        <v>295906.53999999998</v>
      </c>
      <c r="AS351" s="2">
        <f t="shared" si="184"/>
        <v>0</v>
      </c>
      <c r="AT351" s="2">
        <f t="shared" si="184"/>
        <v>295906.53999999998</v>
      </c>
      <c r="AU351" s="2">
        <f t="shared" si="184"/>
        <v>0</v>
      </c>
      <c r="AV351" s="2">
        <f t="shared" si="184"/>
        <v>3333.25</v>
      </c>
      <c r="AW351" s="2">
        <f t="shared" si="184"/>
        <v>3333.25</v>
      </c>
      <c r="AX351" s="2">
        <f t="shared" si="184"/>
        <v>0</v>
      </c>
      <c r="AY351" s="2">
        <f t="shared" si="184"/>
        <v>3333.25</v>
      </c>
      <c r="AZ351" s="2">
        <f t="shared" si="184"/>
        <v>0</v>
      </c>
      <c r="BA351" s="2">
        <f t="shared" si="184"/>
        <v>0</v>
      </c>
      <c r="BB351" s="2">
        <f t="shared" si="184"/>
        <v>0</v>
      </c>
      <c r="BC351" s="2">
        <f t="shared" si="184"/>
        <v>0</v>
      </c>
      <c r="BD351" s="2">
        <f t="shared" si="184"/>
        <v>0</v>
      </c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>
        <f>ROUND(SUMIF(AA343:AA349,"=65174513",FQ343:FQ349),2)</f>
        <v>0</v>
      </c>
      <c r="BY351" s="2">
        <f>ROUND(SUMIF(AA343:AA349,"=65174513",FR343:FR349),2)</f>
        <v>0</v>
      </c>
      <c r="BZ351" s="2">
        <f>ROUND(SUMIF(AA343:AA349,"=65174513",GL343:GL349),2)</f>
        <v>0</v>
      </c>
      <c r="CA351" s="2">
        <f>ROUND(SUMIF(AA343:AA349,"=65174513",GM343:GM349),2)</f>
        <v>295906.53999999998</v>
      </c>
      <c r="CB351" s="2">
        <f>ROUND(SUMIF(AA343:AA349,"=65174513",GN343:GN349),2)</f>
        <v>0</v>
      </c>
      <c r="CC351" s="2">
        <f>ROUND(SUMIF(AA343:AA349,"=65174513",GO343:GO349),2)</f>
        <v>295906.53999999998</v>
      </c>
      <c r="CD351" s="2">
        <f>ROUND(SUMIF(AA343:AA349,"=65174513",GP343:GP349),2)</f>
        <v>0</v>
      </c>
      <c r="CE351" s="2">
        <f>AC351-BX351</f>
        <v>3333.25</v>
      </c>
      <c r="CF351" s="2">
        <f>AC351-BY351</f>
        <v>3333.25</v>
      </c>
      <c r="CG351" s="2">
        <f>BX351-BZ351</f>
        <v>0</v>
      </c>
      <c r="CH351" s="2">
        <f>AC351-BX351-BY351+BZ351</f>
        <v>3333.25</v>
      </c>
      <c r="CI351" s="2">
        <f>BY351-BZ351</f>
        <v>0</v>
      </c>
      <c r="CJ351" s="2">
        <f>ROUND(SUMIF(AA343:AA349,"=65174513",GX343:GX349),2)</f>
        <v>0</v>
      </c>
      <c r="CK351" s="2">
        <f>ROUND(SUMIF(AA343:AA349,"=65174513",GY343:GY349),2)</f>
        <v>0</v>
      </c>
      <c r="CL351" s="2">
        <f>ROUND(SUMIF(AA343:AA349,"=65174513",GZ343:GZ349),2)</f>
        <v>0</v>
      </c>
      <c r="CM351" s="2">
        <f>ROUND(SUMIF(AA343:AA349,"=65174513",HD343:HD349),2)</f>
        <v>0</v>
      </c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3"/>
      <c r="DH351" s="3"/>
      <c r="DI351" s="3"/>
      <c r="DJ351" s="3"/>
      <c r="DK351" s="3"/>
      <c r="DL351" s="3"/>
      <c r="DM351" s="3"/>
      <c r="DN351" s="3"/>
      <c r="DO351" s="3"/>
      <c r="DP351" s="3"/>
      <c r="DQ351" s="3"/>
      <c r="DR351" s="3"/>
      <c r="DS351" s="3"/>
      <c r="DT351" s="3"/>
      <c r="DU351" s="3"/>
      <c r="DV351" s="3"/>
      <c r="DW351" s="3"/>
      <c r="DX351" s="3"/>
      <c r="DY351" s="3"/>
      <c r="DZ351" s="3"/>
      <c r="EA351" s="3"/>
      <c r="EB351" s="3"/>
      <c r="EC351" s="3"/>
      <c r="ED351" s="3"/>
      <c r="EE351" s="3"/>
      <c r="EF351" s="3"/>
      <c r="EG351" s="3"/>
      <c r="EH351" s="3"/>
      <c r="EI351" s="3"/>
      <c r="EJ351" s="3"/>
      <c r="EK351" s="3"/>
      <c r="EL351" s="3"/>
      <c r="EM351" s="3"/>
      <c r="EN351" s="3"/>
      <c r="EO351" s="3"/>
      <c r="EP351" s="3"/>
      <c r="EQ351" s="3"/>
      <c r="ER351" s="3"/>
      <c r="ES351" s="3"/>
      <c r="ET351" s="3"/>
      <c r="EU351" s="3"/>
      <c r="EV351" s="3"/>
      <c r="EW351" s="3"/>
      <c r="EX351" s="3"/>
      <c r="EY351" s="3"/>
      <c r="EZ351" s="3"/>
      <c r="FA351" s="3"/>
      <c r="FB351" s="3"/>
      <c r="FC351" s="3"/>
      <c r="FD351" s="3"/>
      <c r="FE351" s="3"/>
      <c r="FF351" s="3"/>
      <c r="FG351" s="3"/>
      <c r="FH351" s="3"/>
      <c r="FI351" s="3"/>
      <c r="FJ351" s="3"/>
      <c r="FK351" s="3"/>
      <c r="FL351" s="3"/>
      <c r="FM351" s="3"/>
      <c r="FN351" s="3"/>
      <c r="FO351" s="3"/>
      <c r="FP351" s="3"/>
      <c r="FQ351" s="3"/>
      <c r="FR351" s="3"/>
      <c r="FS351" s="3"/>
      <c r="FT351" s="3"/>
      <c r="FU351" s="3"/>
      <c r="FV351" s="3"/>
      <c r="FW351" s="3"/>
      <c r="FX351" s="3"/>
      <c r="FY351" s="3"/>
      <c r="FZ351" s="3"/>
      <c r="GA351" s="3"/>
      <c r="GB351" s="3"/>
      <c r="GC351" s="3"/>
      <c r="GD351" s="3"/>
      <c r="GE351" s="3"/>
      <c r="GF351" s="3"/>
      <c r="GG351" s="3"/>
      <c r="GH351" s="3"/>
      <c r="GI351" s="3"/>
      <c r="GJ351" s="3"/>
      <c r="GK351" s="3"/>
      <c r="GL351" s="3"/>
      <c r="GM351" s="3"/>
      <c r="GN351" s="3"/>
      <c r="GO351" s="3"/>
      <c r="GP351" s="3"/>
      <c r="GQ351" s="3"/>
      <c r="GR351" s="3"/>
      <c r="GS351" s="3"/>
      <c r="GT351" s="3"/>
      <c r="GU351" s="3"/>
      <c r="GV351" s="3"/>
      <c r="GW351" s="3"/>
      <c r="GX351" s="3">
        <v>0</v>
      </c>
    </row>
    <row r="353" spans="1:28" x14ac:dyDescent="0.2">
      <c r="A353" s="4">
        <v>50</v>
      </c>
      <c r="B353" s="4">
        <v>0</v>
      </c>
      <c r="C353" s="4">
        <v>0</v>
      </c>
      <c r="D353" s="4">
        <v>1</v>
      </c>
      <c r="E353" s="4">
        <v>201</v>
      </c>
      <c r="F353" s="4">
        <f>ROUND(Source!O351,O353)</f>
        <v>130514.87</v>
      </c>
      <c r="G353" s="4" t="s">
        <v>65</v>
      </c>
      <c r="H353" s="4" t="s">
        <v>66</v>
      </c>
      <c r="I353" s="4"/>
      <c r="J353" s="4"/>
      <c r="K353" s="4">
        <v>201</v>
      </c>
      <c r="L353" s="4">
        <v>1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130514.87</v>
      </c>
      <c r="X353" s="4">
        <v>1</v>
      </c>
      <c r="Y353" s="4">
        <v>130514.87</v>
      </c>
      <c r="Z353" s="4"/>
      <c r="AA353" s="4"/>
      <c r="AB353" s="4"/>
    </row>
    <row r="354" spans="1:28" x14ac:dyDescent="0.2">
      <c r="A354" s="4">
        <v>50</v>
      </c>
      <c r="B354" s="4">
        <v>0</v>
      </c>
      <c r="C354" s="4">
        <v>0</v>
      </c>
      <c r="D354" s="4">
        <v>1</v>
      </c>
      <c r="E354" s="4">
        <v>202</v>
      </c>
      <c r="F354" s="4">
        <f>ROUND(Source!P351,O354)</f>
        <v>3333.25</v>
      </c>
      <c r="G354" s="4" t="s">
        <v>67</v>
      </c>
      <c r="H354" s="4" t="s">
        <v>68</v>
      </c>
      <c r="I354" s="4"/>
      <c r="J354" s="4"/>
      <c r="K354" s="4">
        <v>202</v>
      </c>
      <c r="L354" s="4">
        <v>2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3333.25</v>
      </c>
      <c r="X354" s="4">
        <v>1</v>
      </c>
      <c r="Y354" s="4">
        <v>3333.25</v>
      </c>
      <c r="Z354" s="4"/>
      <c r="AA354" s="4"/>
      <c r="AB354" s="4"/>
    </row>
    <row r="355" spans="1:28" x14ac:dyDescent="0.2">
      <c r="A355" s="4">
        <v>50</v>
      </c>
      <c r="B355" s="4">
        <v>0</v>
      </c>
      <c r="C355" s="4">
        <v>0</v>
      </c>
      <c r="D355" s="4">
        <v>1</v>
      </c>
      <c r="E355" s="4">
        <v>222</v>
      </c>
      <c r="F355" s="4">
        <f>ROUND(Source!AO351,O355)</f>
        <v>0</v>
      </c>
      <c r="G355" s="4" t="s">
        <v>69</v>
      </c>
      <c r="H355" s="4" t="s">
        <v>70</v>
      </c>
      <c r="I355" s="4"/>
      <c r="J355" s="4"/>
      <c r="K355" s="4">
        <v>222</v>
      </c>
      <c r="L355" s="4">
        <v>3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0</v>
      </c>
      <c r="X355" s="4">
        <v>1</v>
      </c>
      <c r="Y355" s="4">
        <v>0</v>
      </c>
      <c r="Z355" s="4"/>
      <c r="AA355" s="4"/>
      <c r="AB355" s="4"/>
    </row>
    <row r="356" spans="1:28" x14ac:dyDescent="0.2">
      <c r="A356" s="4">
        <v>50</v>
      </c>
      <c r="B356" s="4">
        <v>0</v>
      </c>
      <c r="C356" s="4">
        <v>0</v>
      </c>
      <c r="D356" s="4">
        <v>1</v>
      </c>
      <c r="E356" s="4">
        <v>225</v>
      </c>
      <c r="F356" s="4">
        <f>ROUND(Source!AV351,O356)</f>
        <v>3333.25</v>
      </c>
      <c r="G356" s="4" t="s">
        <v>71</v>
      </c>
      <c r="H356" s="4" t="s">
        <v>72</v>
      </c>
      <c r="I356" s="4"/>
      <c r="J356" s="4"/>
      <c r="K356" s="4">
        <v>225</v>
      </c>
      <c r="L356" s="4">
        <v>4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3333.25</v>
      </c>
      <c r="X356" s="4">
        <v>1</v>
      </c>
      <c r="Y356" s="4">
        <v>3333.25</v>
      </c>
      <c r="Z356" s="4"/>
      <c r="AA356" s="4"/>
      <c r="AB356" s="4"/>
    </row>
    <row r="357" spans="1:28" x14ac:dyDescent="0.2">
      <c r="A357" s="4">
        <v>50</v>
      </c>
      <c r="B357" s="4">
        <v>0</v>
      </c>
      <c r="C357" s="4">
        <v>0</v>
      </c>
      <c r="D357" s="4">
        <v>1</v>
      </c>
      <c r="E357" s="4">
        <v>226</v>
      </c>
      <c r="F357" s="4">
        <f>ROUND(Source!AW351,O357)</f>
        <v>3333.25</v>
      </c>
      <c r="G357" s="4" t="s">
        <v>73</v>
      </c>
      <c r="H357" s="4" t="s">
        <v>74</v>
      </c>
      <c r="I357" s="4"/>
      <c r="J357" s="4"/>
      <c r="K357" s="4">
        <v>226</v>
      </c>
      <c r="L357" s="4">
        <v>5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3333.25</v>
      </c>
      <c r="X357" s="4">
        <v>1</v>
      </c>
      <c r="Y357" s="4">
        <v>3333.25</v>
      </c>
      <c r="Z357" s="4"/>
      <c r="AA357" s="4"/>
      <c r="AB357" s="4"/>
    </row>
    <row r="358" spans="1:28" x14ac:dyDescent="0.2">
      <c r="A358" s="4">
        <v>50</v>
      </c>
      <c r="B358" s="4">
        <v>0</v>
      </c>
      <c r="C358" s="4">
        <v>0</v>
      </c>
      <c r="D358" s="4">
        <v>1</v>
      </c>
      <c r="E358" s="4">
        <v>227</v>
      </c>
      <c r="F358" s="4">
        <f>ROUND(Source!AX351,O358)</f>
        <v>0</v>
      </c>
      <c r="G358" s="4" t="s">
        <v>75</v>
      </c>
      <c r="H358" s="4" t="s">
        <v>76</v>
      </c>
      <c r="I358" s="4"/>
      <c r="J358" s="4"/>
      <c r="K358" s="4">
        <v>227</v>
      </c>
      <c r="L358" s="4">
        <v>6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8" x14ac:dyDescent="0.2">
      <c r="A359" s="4">
        <v>50</v>
      </c>
      <c r="B359" s="4">
        <v>0</v>
      </c>
      <c r="C359" s="4">
        <v>0</v>
      </c>
      <c r="D359" s="4">
        <v>1</v>
      </c>
      <c r="E359" s="4">
        <v>228</v>
      </c>
      <c r="F359" s="4">
        <f>ROUND(Source!AY351,O359)</f>
        <v>3333.25</v>
      </c>
      <c r="G359" s="4" t="s">
        <v>77</v>
      </c>
      <c r="H359" s="4" t="s">
        <v>78</v>
      </c>
      <c r="I359" s="4"/>
      <c r="J359" s="4"/>
      <c r="K359" s="4">
        <v>228</v>
      </c>
      <c r="L359" s="4">
        <v>7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3333.25</v>
      </c>
      <c r="X359" s="4">
        <v>1</v>
      </c>
      <c r="Y359" s="4">
        <v>3333.25</v>
      </c>
      <c r="Z359" s="4"/>
      <c r="AA359" s="4"/>
      <c r="AB359" s="4"/>
    </row>
    <row r="360" spans="1:28" x14ac:dyDescent="0.2">
      <c r="A360" s="4">
        <v>50</v>
      </c>
      <c r="B360" s="4">
        <v>0</v>
      </c>
      <c r="C360" s="4">
        <v>0</v>
      </c>
      <c r="D360" s="4">
        <v>1</v>
      </c>
      <c r="E360" s="4">
        <v>216</v>
      </c>
      <c r="F360" s="4">
        <f>ROUND(Source!AP351,O360)</f>
        <v>0</v>
      </c>
      <c r="G360" s="4" t="s">
        <v>79</v>
      </c>
      <c r="H360" s="4" t="s">
        <v>80</v>
      </c>
      <c r="I360" s="4"/>
      <c r="J360" s="4"/>
      <c r="K360" s="4">
        <v>216</v>
      </c>
      <c r="L360" s="4">
        <v>8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8" x14ac:dyDescent="0.2">
      <c r="A361" s="4">
        <v>50</v>
      </c>
      <c r="B361" s="4">
        <v>0</v>
      </c>
      <c r="C361" s="4">
        <v>0</v>
      </c>
      <c r="D361" s="4">
        <v>1</v>
      </c>
      <c r="E361" s="4">
        <v>223</v>
      </c>
      <c r="F361" s="4">
        <f>ROUND(Source!AQ351,O361)</f>
        <v>0</v>
      </c>
      <c r="G361" s="4" t="s">
        <v>81</v>
      </c>
      <c r="H361" s="4" t="s">
        <v>82</v>
      </c>
      <c r="I361" s="4"/>
      <c r="J361" s="4"/>
      <c r="K361" s="4">
        <v>223</v>
      </c>
      <c r="L361" s="4">
        <v>9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0</v>
      </c>
      <c r="X361" s="4">
        <v>1</v>
      </c>
      <c r="Y361" s="4">
        <v>0</v>
      </c>
      <c r="Z361" s="4"/>
      <c r="AA361" s="4"/>
      <c r="AB361" s="4"/>
    </row>
    <row r="362" spans="1:28" x14ac:dyDescent="0.2">
      <c r="A362" s="4">
        <v>50</v>
      </c>
      <c r="B362" s="4">
        <v>0</v>
      </c>
      <c r="C362" s="4">
        <v>0</v>
      </c>
      <c r="D362" s="4">
        <v>1</v>
      </c>
      <c r="E362" s="4">
        <v>229</v>
      </c>
      <c r="F362" s="4">
        <f>ROUND(Source!AZ351,O362)</f>
        <v>0</v>
      </c>
      <c r="G362" s="4" t="s">
        <v>83</v>
      </c>
      <c r="H362" s="4" t="s">
        <v>84</v>
      </c>
      <c r="I362" s="4"/>
      <c r="J362" s="4"/>
      <c r="K362" s="4">
        <v>229</v>
      </c>
      <c r="L362" s="4">
        <v>10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8" x14ac:dyDescent="0.2">
      <c r="A363" s="4">
        <v>50</v>
      </c>
      <c r="B363" s="4">
        <v>0</v>
      </c>
      <c r="C363" s="4">
        <v>0</v>
      </c>
      <c r="D363" s="4">
        <v>1</v>
      </c>
      <c r="E363" s="4">
        <v>203</v>
      </c>
      <c r="F363" s="4">
        <f>ROUND(Source!Q351,O363)</f>
        <v>15430.49</v>
      </c>
      <c r="G363" s="4" t="s">
        <v>85</v>
      </c>
      <c r="H363" s="4" t="s">
        <v>86</v>
      </c>
      <c r="I363" s="4"/>
      <c r="J363" s="4"/>
      <c r="K363" s="4">
        <v>203</v>
      </c>
      <c r="L363" s="4">
        <v>11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15430.490000000002</v>
      </c>
      <c r="X363" s="4">
        <v>1</v>
      </c>
      <c r="Y363" s="4">
        <v>15430.490000000002</v>
      </c>
      <c r="Z363" s="4"/>
      <c r="AA363" s="4"/>
      <c r="AB363" s="4"/>
    </row>
    <row r="364" spans="1:28" x14ac:dyDescent="0.2">
      <c r="A364" s="4">
        <v>50</v>
      </c>
      <c r="B364" s="4">
        <v>0</v>
      </c>
      <c r="C364" s="4">
        <v>0</v>
      </c>
      <c r="D364" s="4">
        <v>1</v>
      </c>
      <c r="E364" s="4">
        <v>231</v>
      </c>
      <c r="F364" s="4">
        <f>ROUND(Source!BB351,O364)</f>
        <v>0</v>
      </c>
      <c r="G364" s="4" t="s">
        <v>87</v>
      </c>
      <c r="H364" s="4" t="s">
        <v>88</v>
      </c>
      <c r="I364" s="4"/>
      <c r="J364" s="4"/>
      <c r="K364" s="4">
        <v>231</v>
      </c>
      <c r="L364" s="4">
        <v>12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8" x14ac:dyDescent="0.2">
      <c r="A365" s="4">
        <v>50</v>
      </c>
      <c r="B365" s="4">
        <v>0</v>
      </c>
      <c r="C365" s="4">
        <v>0</v>
      </c>
      <c r="D365" s="4">
        <v>1</v>
      </c>
      <c r="E365" s="4">
        <v>204</v>
      </c>
      <c r="F365" s="4">
        <f>ROUND(Source!R351,O365)</f>
        <v>11559.52</v>
      </c>
      <c r="G365" s="4" t="s">
        <v>89</v>
      </c>
      <c r="H365" s="4" t="s">
        <v>90</v>
      </c>
      <c r="I365" s="4"/>
      <c r="J365" s="4"/>
      <c r="K365" s="4">
        <v>204</v>
      </c>
      <c r="L365" s="4">
        <v>13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11559.52</v>
      </c>
      <c r="X365" s="4">
        <v>1</v>
      </c>
      <c r="Y365" s="4">
        <v>11559.52</v>
      </c>
      <c r="Z365" s="4"/>
      <c r="AA365" s="4"/>
      <c r="AB365" s="4"/>
    </row>
    <row r="366" spans="1:28" x14ac:dyDescent="0.2">
      <c r="A366" s="4">
        <v>50</v>
      </c>
      <c r="B366" s="4">
        <v>0</v>
      </c>
      <c r="C366" s="4">
        <v>0</v>
      </c>
      <c r="D366" s="4">
        <v>1</v>
      </c>
      <c r="E366" s="4">
        <v>205</v>
      </c>
      <c r="F366" s="4">
        <f>ROUND(Source!S351,O366)</f>
        <v>100191.61</v>
      </c>
      <c r="G366" s="4" t="s">
        <v>91</v>
      </c>
      <c r="H366" s="4" t="s">
        <v>92</v>
      </c>
      <c r="I366" s="4"/>
      <c r="J366" s="4"/>
      <c r="K366" s="4">
        <v>205</v>
      </c>
      <c r="L366" s="4">
        <v>14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100191.60999999999</v>
      </c>
      <c r="X366" s="4">
        <v>1</v>
      </c>
      <c r="Y366" s="4">
        <v>100191.60999999999</v>
      </c>
      <c r="Z366" s="4"/>
      <c r="AA366" s="4"/>
      <c r="AB366" s="4"/>
    </row>
    <row r="367" spans="1:28" x14ac:dyDescent="0.2">
      <c r="A367" s="4">
        <v>50</v>
      </c>
      <c r="B367" s="4">
        <v>0</v>
      </c>
      <c r="C367" s="4">
        <v>0</v>
      </c>
      <c r="D367" s="4">
        <v>1</v>
      </c>
      <c r="E367" s="4">
        <v>232</v>
      </c>
      <c r="F367" s="4">
        <f>ROUND(Source!BC351,O367)</f>
        <v>0</v>
      </c>
      <c r="G367" s="4" t="s">
        <v>93</v>
      </c>
      <c r="H367" s="4" t="s">
        <v>94</v>
      </c>
      <c r="I367" s="4"/>
      <c r="J367" s="4"/>
      <c r="K367" s="4">
        <v>232</v>
      </c>
      <c r="L367" s="4">
        <v>15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8" x14ac:dyDescent="0.2">
      <c r="A368" s="4">
        <v>50</v>
      </c>
      <c r="B368" s="4">
        <v>0</v>
      </c>
      <c r="C368" s="4">
        <v>0</v>
      </c>
      <c r="D368" s="4">
        <v>1</v>
      </c>
      <c r="E368" s="4">
        <v>214</v>
      </c>
      <c r="F368" s="4">
        <f>ROUND(Source!AS351,O368)</f>
        <v>0</v>
      </c>
      <c r="G368" s="4" t="s">
        <v>95</v>
      </c>
      <c r="H368" s="4" t="s">
        <v>96</v>
      </c>
      <c r="I368" s="4"/>
      <c r="J368" s="4"/>
      <c r="K368" s="4">
        <v>214</v>
      </c>
      <c r="L368" s="4">
        <v>16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06" x14ac:dyDescent="0.2">
      <c r="A369" s="4">
        <v>50</v>
      </c>
      <c r="B369" s="4">
        <v>0</v>
      </c>
      <c r="C369" s="4">
        <v>0</v>
      </c>
      <c r="D369" s="4">
        <v>1</v>
      </c>
      <c r="E369" s="4">
        <v>215</v>
      </c>
      <c r="F369" s="4">
        <f>ROUND(Source!AT351,O369)</f>
        <v>295906.53999999998</v>
      </c>
      <c r="G369" s="4" t="s">
        <v>97</v>
      </c>
      <c r="H369" s="4" t="s">
        <v>98</v>
      </c>
      <c r="I369" s="4"/>
      <c r="J369" s="4"/>
      <c r="K369" s="4">
        <v>215</v>
      </c>
      <c r="L369" s="4">
        <v>17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295906.53999999998</v>
      </c>
      <c r="X369" s="4">
        <v>1</v>
      </c>
      <c r="Y369" s="4">
        <v>295906.53999999998</v>
      </c>
      <c r="Z369" s="4"/>
      <c r="AA369" s="4"/>
      <c r="AB369" s="4"/>
    </row>
    <row r="370" spans="1:206" x14ac:dyDescent="0.2">
      <c r="A370" s="4">
        <v>50</v>
      </c>
      <c r="B370" s="4">
        <v>0</v>
      </c>
      <c r="C370" s="4">
        <v>0</v>
      </c>
      <c r="D370" s="4">
        <v>1</v>
      </c>
      <c r="E370" s="4">
        <v>217</v>
      </c>
      <c r="F370" s="4">
        <f>ROUND(Source!AU351,O370)</f>
        <v>0</v>
      </c>
      <c r="G370" s="4" t="s">
        <v>99</v>
      </c>
      <c r="H370" s="4" t="s">
        <v>100</v>
      </c>
      <c r="I370" s="4"/>
      <c r="J370" s="4"/>
      <c r="K370" s="4">
        <v>217</v>
      </c>
      <c r="L370" s="4">
        <v>18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06" x14ac:dyDescent="0.2">
      <c r="A371" s="4">
        <v>50</v>
      </c>
      <c r="B371" s="4">
        <v>0</v>
      </c>
      <c r="C371" s="4">
        <v>0</v>
      </c>
      <c r="D371" s="4">
        <v>1</v>
      </c>
      <c r="E371" s="4">
        <v>230</v>
      </c>
      <c r="F371" s="4">
        <f>ROUND(Source!BA351,O371)</f>
        <v>0</v>
      </c>
      <c r="G371" s="4" t="s">
        <v>101</v>
      </c>
      <c r="H371" s="4" t="s">
        <v>102</v>
      </c>
      <c r="I371" s="4"/>
      <c r="J371" s="4"/>
      <c r="K371" s="4">
        <v>230</v>
      </c>
      <c r="L371" s="4">
        <v>19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06" x14ac:dyDescent="0.2">
      <c r="A372" s="4">
        <v>50</v>
      </c>
      <c r="B372" s="4">
        <v>0</v>
      </c>
      <c r="C372" s="4">
        <v>0</v>
      </c>
      <c r="D372" s="4">
        <v>1</v>
      </c>
      <c r="E372" s="4">
        <v>206</v>
      </c>
      <c r="F372" s="4">
        <f>ROUND(Source!T351,O372)</f>
        <v>0</v>
      </c>
      <c r="G372" s="4" t="s">
        <v>103</v>
      </c>
      <c r="H372" s="4" t="s">
        <v>104</v>
      </c>
      <c r="I372" s="4"/>
      <c r="J372" s="4"/>
      <c r="K372" s="4">
        <v>206</v>
      </c>
      <c r="L372" s="4">
        <v>20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06" x14ac:dyDescent="0.2">
      <c r="A373" s="4">
        <v>50</v>
      </c>
      <c r="B373" s="4">
        <v>0</v>
      </c>
      <c r="C373" s="4">
        <v>0</v>
      </c>
      <c r="D373" s="4">
        <v>1</v>
      </c>
      <c r="E373" s="4">
        <v>207</v>
      </c>
      <c r="F373" s="4">
        <f>ROUND(Source!U351,O373)</f>
        <v>206.8895</v>
      </c>
      <c r="G373" s="4" t="s">
        <v>105</v>
      </c>
      <c r="H373" s="4" t="s">
        <v>106</v>
      </c>
      <c r="I373" s="4"/>
      <c r="J373" s="4"/>
      <c r="K373" s="4">
        <v>207</v>
      </c>
      <c r="L373" s="4">
        <v>21</v>
      </c>
      <c r="M373" s="4">
        <v>3</v>
      </c>
      <c r="N373" s="4" t="s">
        <v>3</v>
      </c>
      <c r="O373" s="4">
        <v>7</v>
      </c>
      <c r="P373" s="4"/>
      <c r="Q373" s="4"/>
      <c r="R373" s="4"/>
      <c r="S373" s="4"/>
      <c r="T373" s="4"/>
      <c r="U373" s="4"/>
      <c r="V373" s="4"/>
      <c r="W373" s="4">
        <v>206.8895</v>
      </c>
      <c r="X373" s="4">
        <v>1</v>
      </c>
      <c r="Y373" s="4">
        <v>206.8895</v>
      </c>
      <c r="Z373" s="4"/>
      <c r="AA373" s="4"/>
      <c r="AB373" s="4"/>
    </row>
    <row r="374" spans="1:206" x14ac:dyDescent="0.2">
      <c r="A374" s="4">
        <v>50</v>
      </c>
      <c r="B374" s="4">
        <v>0</v>
      </c>
      <c r="C374" s="4">
        <v>0</v>
      </c>
      <c r="D374" s="4">
        <v>1</v>
      </c>
      <c r="E374" s="4">
        <v>208</v>
      </c>
      <c r="F374" s="4">
        <f>ROUND(Source!V351,O374)</f>
        <v>23.001000000000001</v>
      </c>
      <c r="G374" s="4" t="s">
        <v>107</v>
      </c>
      <c r="H374" s="4" t="s">
        <v>108</v>
      </c>
      <c r="I374" s="4"/>
      <c r="J374" s="4"/>
      <c r="K374" s="4">
        <v>208</v>
      </c>
      <c r="L374" s="4">
        <v>22</v>
      </c>
      <c r="M374" s="4">
        <v>3</v>
      </c>
      <c r="N374" s="4" t="s">
        <v>3</v>
      </c>
      <c r="O374" s="4">
        <v>7</v>
      </c>
      <c r="P374" s="4"/>
      <c r="Q374" s="4"/>
      <c r="R374" s="4"/>
      <c r="S374" s="4"/>
      <c r="T374" s="4"/>
      <c r="U374" s="4"/>
      <c r="V374" s="4"/>
      <c r="W374" s="4">
        <v>23.001000000000001</v>
      </c>
      <c r="X374" s="4">
        <v>1</v>
      </c>
      <c r="Y374" s="4">
        <v>23.001000000000001</v>
      </c>
      <c r="Z374" s="4"/>
      <c r="AA374" s="4"/>
      <c r="AB374" s="4"/>
    </row>
    <row r="375" spans="1:206" x14ac:dyDescent="0.2">
      <c r="A375" s="4">
        <v>50</v>
      </c>
      <c r="B375" s="4">
        <v>0</v>
      </c>
      <c r="C375" s="4">
        <v>0</v>
      </c>
      <c r="D375" s="4">
        <v>1</v>
      </c>
      <c r="E375" s="4">
        <v>209</v>
      </c>
      <c r="F375" s="4">
        <f>ROUND(Source!W351,O375)</f>
        <v>0</v>
      </c>
      <c r="G375" s="4" t="s">
        <v>109</v>
      </c>
      <c r="H375" s="4" t="s">
        <v>110</v>
      </c>
      <c r="I375" s="4"/>
      <c r="J375" s="4"/>
      <c r="K375" s="4">
        <v>209</v>
      </c>
      <c r="L375" s="4">
        <v>23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06" x14ac:dyDescent="0.2">
      <c r="A376" s="4">
        <v>50</v>
      </c>
      <c r="B376" s="4">
        <v>0</v>
      </c>
      <c r="C376" s="4">
        <v>0</v>
      </c>
      <c r="D376" s="4">
        <v>1</v>
      </c>
      <c r="E376" s="4">
        <v>233</v>
      </c>
      <c r="F376" s="4">
        <f>ROUND(Source!BD351,O376)</f>
        <v>0</v>
      </c>
      <c r="G376" s="4" t="s">
        <v>111</v>
      </c>
      <c r="H376" s="4" t="s">
        <v>112</v>
      </c>
      <c r="I376" s="4"/>
      <c r="J376" s="4"/>
      <c r="K376" s="4">
        <v>233</v>
      </c>
      <c r="L376" s="4">
        <v>24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06" x14ac:dyDescent="0.2">
      <c r="A377" s="4">
        <v>50</v>
      </c>
      <c r="B377" s="4">
        <v>0</v>
      </c>
      <c r="C377" s="4">
        <v>0</v>
      </c>
      <c r="D377" s="4">
        <v>1</v>
      </c>
      <c r="E377" s="4">
        <v>210</v>
      </c>
      <c r="F377" s="4">
        <f>ROUND(Source!X351,O377)</f>
        <v>108398.6</v>
      </c>
      <c r="G377" s="4" t="s">
        <v>113</v>
      </c>
      <c r="H377" s="4" t="s">
        <v>114</v>
      </c>
      <c r="I377" s="4"/>
      <c r="J377" s="4"/>
      <c r="K377" s="4">
        <v>210</v>
      </c>
      <c r="L377" s="4">
        <v>25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108398.6</v>
      </c>
      <c r="X377" s="4">
        <v>1</v>
      </c>
      <c r="Y377" s="4">
        <v>108398.6</v>
      </c>
      <c r="Z377" s="4"/>
      <c r="AA377" s="4"/>
      <c r="AB377" s="4"/>
    </row>
    <row r="378" spans="1:206" x14ac:dyDescent="0.2">
      <c r="A378" s="4">
        <v>50</v>
      </c>
      <c r="B378" s="4">
        <v>0</v>
      </c>
      <c r="C378" s="4">
        <v>0</v>
      </c>
      <c r="D378" s="4">
        <v>1</v>
      </c>
      <c r="E378" s="4">
        <v>211</v>
      </c>
      <c r="F378" s="4">
        <f>ROUND(Source!Y351,O378)</f>
        <v>56993.07</v>
      </c>
      <c r="G378" s="4" t="s">
        <v>115</v>
      </c>
      <c r="H378" s="4" t="s">
        <v>116</v>
      </c>
      <c r="I378" s="4"/>
      <c r="J378" s="4"/>
      <c r="K378" s="4">
        <v>211</v>
      </c>
      <c r="L378" s="4">
        <v>26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56993.07</v>
      </c>
      <c r="X378" s="4">
        <v>1</v>
      </c>
      <c r="Y378" s="4">
        <v>56993.07</v>
      </c>
      <c r="Z378" s="4"/>
      <c r="AA378" s="4"/>
      <c r="AB378" s="4"/>
    </row>
    <row r="379" spans="1:206" x14ac:dyDescent="0.2">
      <c r="A379" s="4">
        <v>50</v>
      </c>
      <c r="B379" s="4">
        <v>0</v>
      </c>
      <c r="C379" s="4">
        <v>0</v>
      </c>
      <c r="D379" s="4">
        <v>1</v>
      </c>
      <c r="E379" s="4">
        <v>224</v>
      </c>
      <c r="F379" s="4">
        <f>ROUND(Source!AR351,O379)</f>
        <v>295906.53999999998</v>
      </c>
      <c r="G379" s="4" t="s">
        <v>117</v>
      </c>
      <c r="H379" s="4" t="s">
        <v>118</v>
      </c>
      <c r="I379" s="4"/>
      <c r="J379" s="4"/>
      <c r="K379" s="4">
        <v>224</v>
      </c>
      <c r="L379" s="4">
        <v>27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295906.53999999998</v>
      </c>
      <c r="X379" s="4">
        <v>1</v>
      </c>
      <c r="Y379" s="4">
        <v>295906.53999999998</v>
      </c>
      <c r="Z379" s="4"/>
      <c r="AA379" s="4"/>
      <c r="AB379" s="4"/>
    </row>
    <row r="381" spans="1:206" x14ac:dyDescent="0.2">
      <c r="A381" s="1">
        <v>4</v>
      </c>
      <c r="B381" s="1">
        <v>1</v>
      </c>
      <c r="C381" s="1"/>
      <c r="D381" s="1">
        <f>ROW(A392)</f>
        <v>392</v>
      </c>
      <c r="E381" s="1"/>
      <c r="F381" s="1" t="s">
        <v>18</v>
      </c>
      <c r="G381" s="1" t="s">
        <v>157</v>
      </c>
      <c r="H381" s="1" t="s">
        <v>3</v>
      </c>
      <c r="I381" s="1">
        <v>0</v>
      </c>
      <c r="J381" s="1"/>
      <c r="K381" s="1">
        <v>0</v>
      </c>
      <c r="L381" s="1"/>
      <c r="M381" s="1" t="s">
        <v>3</v>
      </c>
      <c r="N381" s="1"/>
      <c r="O381" s="1"/>
      <c r="P381" s="1"/>
      <c r="Q381" s="1"/>
      <c r="R381" s="1"/>
      <c r="S381" s="1">
        <v>0</v>
      </c>
      <c r="T381" s="1"/>
      <c r="U381" s="1" t="s">
        <v>3</v>
      </c>
      <c r="V381" s="1">
        <v>0</v>
      </c>
      <c r="W381" s="1"/>
      <c r="X381" s="1"/>
      <c r="Y381" s="1"/>
      <c r="Z381" s="1"/>
      <c r="AA381" s="1"/>
      <c r="AB381" s="1" t="s">
        <v>3</v>
      </c>
      <c r="AC381" s="1" t="s">
        <v>3</v>
      </c>
      <c r="AD381" s="1" t="s">
        <v>3</v>
      </c>
      <c r="AE381" s="1" t="s">
        <v>3</v>
      </c>
      <c r="AF381" s="1" t="s">
        <v>3</v>
      </c>
      <c r="AG381" s="1" t="s">
        <v>3</v>
      </c>
      <c r="AH381" s="1"/>
      <c r="AI381" s="1"/>
      <c r="AJ381" s="1"/>
      <c r="AK381" s="1"/>
      <c r="AL381" s="1"/>
      <c r="AM381" s="1"/>
      <c r="AN381" s="1"/>
      <c r="AO381" s="1"/>
      <c r="AP381" s="1" t="s">
        <v>3</v>
      </c>
      <c r="AQ381" s="1" t="s">
        <v>3</v>
      </c>
      <c r="AR381" s="1" t="s">
        <v>3</v>
      </c>
      <c r="AS381" s="1"/>
      <c r="AT381" s="1"/>
      <c r="AU381" s="1"/>
      <c r="AV381" s="1"/>
      <c r="AW381" s="1"/>
      <c r="AX381" s="1"/>
      <c r="AY381" s="1"/>
      <c r="AZ381" s="1" t="s">
        <v>3</v>
      </c>
      <c r="BA381" s="1"/>
      <c r="BB381" s="1" t="s">
        <v>3</v>
      </c>
      <c r="BC381" s="1" t="s">
        <v>3</v>
      </c>
      <c r="BD381" s="1" t="s">
        <v>3</v>
      </c>
      <c r="BE381" s="1" t="s">
        <v>3</v>
      </c>
      <c r="BF381" s="1" t="s">
        <v>3</v>
      </c>
      <c r="BG381" s="1" t="s">
        <v>3</v>
      </c>
      <c r="BH381" s="1" t="s">
        <v>3</v>
      </c>
      <c r="BI381" s="1" t="s">
        <v>3</v>
      </c>
      <c r="BJ381" s="1" t="s">
        <v>3</v>
      </c>
      <c r="BK381" s="1" t="s">
        <v>3</v>
      </c>
      <c r="BL381" s="1" t="s">
        <v>3</v>
      </c>
      <c r="BM381" s="1" t="s">
        <v>3</v>
      </c>
      <c r="BN381" s="1" t="s">
        <v>3</v>
      </c>
      <c r="BO381" s="1" t="s">
        <v>3</v>
      </c>
      <c r="BP381" s="1" t="s">
        <v>3</v>
      </c>
      <c r="BQ381" s="1"/>
      <c r="BR381" s="1"/>
      <c r="BS381" s="1"/>
      <c r="BT381" s="1"/>
      <c r="BU381" s="1"/>
      <c r="BV381" s="1"/>
      <c r="BW381" s="1"/>
      <c r="BX381" s="1">
        <v>0</v>
      </c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>
        <v>0</v>
      </c>
    </row>
    <row r="383" spans="1:206" x14ac:dyDescent="0.2">
      <c r="A383" s="2">
        <v>52</v>
      </c>
      <c r="B383" s="2">
        <f t="shared" ref="B383:G383" si="185">B392</f>
        <v>1</v>
      </c>
      <c r="C383" s="2">
        <f t="shared" si="185"/>
        <v>4</v>
      </c>
      <c r="D383" s="2">
        <f t="shared" si="185"/>
        <v>381</v>
      </c>
      <c r="E383" s="2">
        <f t="shared" si="185"/>
        <v>0</v>
      </c>
      <c r="F383" s="2" t="str">
        <f t="shared" si="185"/>
        <v>Новый раздел</v>
      </c>
      <c r="G383" s="2" t="str">
        <f t="shared" si="185"/>
        <v>Материалы не учтенные ценником</v>
      </c>
      <c r="H383" s="2"/>
      <c r="I383" s="2"/>
      <c r="J383" s="2"/>
      <c r="K383" s="2"/>
      <c r="L383" s="2"/>
      <c r="M383" s="2"/>
      <c r="N383" s="2"/>
      <c r="O383" s="2">
        <f t="shared" ref="O383:AT383" si="186">O392</f>
        <v>1903129.76</v>
      </c>
      <c r="P383" s="2">
        <f t="shared" si="186"/>
        <v>1903129.76</v>
      </c>
      <c r="Q383" s="2">
        <f t="shared" si="186"/>
        <v>0</v>
      </c>
      <c r="R383" s="2">
        <f t="shared" si="186"/>
        <v>0</v>
      </c>
      <c r="S383" s="2">
        <f t="shared" si="186"/>
        <v>0</v>
      </c>
      <c r="T383" s="2">
        <f t="shared" si="186"/>
        <v>0</v>
      </c>
      <c r="U383" s="2">
        <f t="shared" si="186"/>
        <v>0</v>
      </c>
      <c r="V383" s="2">
        <f t="shared" si="186"/>
        <v>0</v>
      </c>
      <c r="W383" s="2">
        <f t="shared" si="186"/>
        <v>0</v>
      </c>
      <c r="X383" s="2">
        <f t="shared" si="186"/>
        <v>0</v>
      </c>
      <c r="Y383" s="2">
        <f t="shared" si="186"/>
        <v>0</v>
      </c>
      <c r="Z383" s="2">
        <f t="shared" si="186"/>
        <v>0</v>
      </c>
      <c r="AA383" s="2">
        <f t="shared" si="186"/>
        <v>0</v>
      </c>
      <c r="AB383" s="2">
        <f t="shared" si="186"/>
        <v>1903129.76</v>
      </c>
      <c r="AC383" s="2">
        <f t="shared" si="186"/>
        <v>1903129.76</v>
      </c>
      <c r="AD383" s="2">
        <f t="shared" si="186"/>
        <v>0</v>
      </c>
      <c r="AE383" s="2">
        <f t="shared" si="186"/>
        <v>0</v>
      </c>
      <c r="AF383" s="2">
        <f t="shared" si="186"/>
        <v>0</v>
      </c>
      <c r="AG383" s="2">
        <f t="shared" si="186"/>
        <v>0</v>
      </c>
      <c r="AH383" s="2">
        <f t="shared" si="186"/>
        <v>0</v>
      </c>
      <c r="AI383" s="2">
        <f t="shared" si="186"/>
        <v>0</v>
      </c>
      <c r="AJ383" s="2">
        <f t="shared" si="186"/>
        <v>0</v>
      </c>
      <c r="AK383" s="2">
        <f t="shared" si="186"/>
        <v>0</v>
      </c>
      <c r="AL383" s="2">
        <f t="shared" si="186"/>
        <v>0</v>
      </c>
      <c r="AM383" s="2">
        <f t="shared" si="186"/>
        <v>0</v>
      </c>
      <c r="AN383" s="2">
        <f t="shared" si="186"/>
        <v>0</v>
      </c>
      <c r="AO383" s="2">
        <f t="shared" si="186"/>
        <v>0</v>
      </c>
      <c r="AP383" s="2">
        <f t="shared" si="186"/>
        <v>0</v>
      </c>
      <c r="AQ383" s="2">
        <f t="shared" si="186"/>
        <v>0</v>
      </c>
      <c r="AR383" s="2">
        <f t="shared" si="186"/>
        <v>1903129.76</v>
      </c>
      <c r="AS383" s="2">
        <f t="shared" si="186"/>
        <v>35874.58</v>
      </c>
      <c r="AT383" s="2">
        <f t="shared" si="186"/>
        <v>1867255.18</v>
      </c>
      <c r="AU383" s="2">
        <f t="shared" ref="AU383:BZ383" si="187">AU392</f>
        <v>0</v>
      </c>
      <c r="AV383" s="2">
        <f t="shared" si="187"/>
        <v>1903129.76</v>
      </c>
      <c r="AW383" s="2">
        <f t="shared" si="187"/>
        <v>1903129.76</v>
      </c>
      <c r="AX383" s="2">
        <f t="shared" si="187"/>
        <v>0</v>
      </c>
      <c r="AY383" s="2">
        <f t="shared" si="187"/>
        <v>1903129.76</v>
      </c>
      <c r="AZ383" s="2">
        <f t="shared" si="187"/>
        <v>0</v>
      </c>
      <c r="BA383" s="2">
        <f t="shared" si="187"/>
        <v>0</v>
      </c>
      <c r="BB383" s="2">
        <f t="shared" si="187"/>
        <v>0</v>
      </c>
      <c r="BC383" s="2">
        <f t="shared" si="187"/>
        <v>0</v>
      </c>
      <c r="BD383" s="2">
        <f t="shared" si="187"/>
        <v>0</v>
      </c>
      <c r="BE383" s="2">
        <f t="shared" si="187"/>
        <v>0</v>
      </c>
      <c r="BF383" s="2">
        <f t="shared" si="187"/>
        <v>0</v>
      </c>
      <c r="BG383" s="2">
        <f t="shared" si="187"/>
        <v>0</v>
      </c>
      <c r="BH383" s="2">
        <f t="shared" si="187"/>
        <v>0</v>
      </c>
      <c r="BI383" s="2">
        <f t="shared" si="187"/>
        <v>0</v>
      </c>
      <c r="BJ383" s="2">
        <f t="shared" si="187"/>
        <v>0</v>
      </c>
      <c r="BK383" s="2">
        <f t="shared" si="187"/>
        <v>0</v>
      </c>
      <c r="BL383" s="2">
        <f t="shared" si="187"/>
        <v>0</v>
      </c>
      <c r="BM383" s="2">
        <f t="shared" si="187"/>
        <v>0</v>
      </c>
      <c r="BN383" s="2">
        <f t="shared" si="187"/>
        <v>0</v>
      </c>
      <c r="BO383" s="2">
        <f t="shared" si="187"/>
        <v>0</v>
      </c>
      <c r="BP383" s="2">
        <f t="shared" si="187"/>
        <v>0</v>
      </c>
      <c r="BQ383" s="2">
        <f t="shared" si="187"/>
        <v>0</v>
      </c>
      <c r="BR383" s="2">
        <f t="shared" si="187"/>
        <v>0</v>
      </c>
      <c r="BS383" s="2">
        <f t="shared" si="187"/>
        <v>0</v>
      </c>
      <c r="BT383" s="2">
        <f t="shared" si="187"/>
        <v>0</v>
      </c>
      <c r="BU383" s="2">
        <f t="shared" si="187"/>
        <v>0</v>
      </c>
      <c r="BV383" s="2">
        <f t="shared" si="187"/>
        <v>0</v>
      </c>
      <c r="BW383" s="2">
        <f t="shared" si="187"/>
        <v>0</v>
      </c>
      <c r="BX383" s="2">
        <f t="shared" si="187"/>
        <v>0</v>
      </c>
      <c r="BY383" s="2">
        <f t="shared" si="187"/>
        <v>0</v>
      </c>
      <c r="BZ383" s="2">
        <f t="shared" si="187"/>
        <v>0</v>
      </c>
      <c r="CA383" s="2">
        <f t="shared" ref="CA383:DF383" si="188">CA392</f>
        <v>1903129.76</v>
      </c>
      <c r="CB383" s="2">
        <f t="shared" si="188"/>
        <v>35874.58</v>
      </c>
      <c r="CC383" s="2">
        <f t="shared" si="188"/>
        <v>1867255.18</v>
      </c>
      <c r="CD383" s="2">
        <f t="shared" si="188"/>
        <v>0</v>
      </c>
      <c r="CE383" s="2">
        <f t="shared" si="188"/>
        <v>1903129.76</v>
      </c>
      <c r="CF383" s="2">
        <f t="shared" si="188"/>
        <v>1903129.76</v>
      </c>
      <c r="CG383" s="2">
        <f t="shared" si="188"/>
        <v>0</v>
      </c>
      <c r="CH383" s="2">
        <f t="shared" si="188"/>
        <v>1903129.76</v>
      </c>
      <c r="CI383" s="2">
        <f t="shared" si="188"/>
        <v>0</v>
      </c>
      <c r="CJ383" s="2">
        <f t="shared" si="188"/>
        <v>0</v>
      </c>
      <c r="CK383" s="2">
        <f t="shared" si="188"/>
        <v>0</v>
      </c>
      <c r="CL383" s="2">
        <f t="shared" si="188"/>
        <v>0</v>
      </c>
      <c r="CM383" s="2">
        <f t="shared" si="188"/>
        <v>0</v>
      </c>
      <c r="CN383" s="2">
        <f t="shared" si="188"/>
        <v>0</v>
      </c>
      <c r="CO383" s="2">
        <f t="shared" si="188"/>
        <v>0</v>
      </c>
      <c r="CP383" s="2">
        <f t="shared" si="188"/>
        <v>0</v>
      </c>
      <c r="CQ383" s="2">
        <f t="shared" si="188"/>
        <v>0</v>
      </c>
      <c r="CR383" s="2">
        <f t="shared" si="188"/>
        <v>0</v>
      </c>
      <c r="CS383" s="2">
        <f t="shared" si="188"/>
        <v>0</v>
      </c>
      <c r="CT383" s="2">
        <f t="shared" si="188"/>
        <v>0</v>
      </c>
      <c r="CU383" s="2">
        <f t="shared" si="188"/>
        <v>0</v>
      </c>
      <c r="CV383" s="2">
        <f t="shared" si="188"/>
        <v>0</v>
      </c>
      <c r="CW383" s="2">
        <f t="shared" si="188"/>
        <v>0</v>
      </c>
      <c r="CX383" s="2">
        <f t="shared" si="188"/>
        <v>0</v>
      </c>
      <c r="CY383" s="2">
        <f t="shared" si="188"/>
        <v>0</v>
      </c>
      <c r="CZ383" s="2">
        <f t="shared" si="188"/>
        <v>0</v>
      </c>
      <c r="DA383" s="2">
        <f t="shared" si="188"/>
        <v>0</v>
      </c>
      <c r="DB383" s="2">
        <f t="shared" si="188"/>
        <v>0</v>
      </c>
      <c r="DC383" s="2">
        <f t="shared" si="188"/>
        <v>0</v>
      </c>
      <c r="DD383" s="2">
        <f t="shared" si="188"/>
        <v>0</v>
      </c>
      <c r="DE383" s="2">
        <f t="shared" si="188"/>
        <v>0</v>
      </c>
      <c r="DF383" s="2">
        <f t="shared" si="188"/>
        <v>0</v>
      </c>
      <c r="DG383" s="3">
        <f t="shared" ref="DG383:EL383" si="189">DG392</f>
        <v>0</v>
      </c>
      <c r="DH383" s="3">
        <f t="shared" si="189"/>
        <v>0</v>
      </c>
      <c r="DI383" s="3">
        <f t="shared" si="189"/>
        <v>0</v>
      </c>
      <c r="DJ383" s="3">
        <f t="shared" si="189"/>
        <v>0</v>
      </c>
      <c r="DK383" s="3">
        <f t="shared" si="189"/>
        <v>0</v>
      </c>
      <c r="DL383" s="3">
        <f t="shared" si="189"/>
        <v>0</v>
      </c>
      <c r="DM383" s="3">
        <f t="shared" si="189"/>
        <v>0</v>
      </c>
      <c r="DN383" s="3">
        <f t="shared" si="189"/>
        <v>0</v>
      </c>
      <c r="DO383" s="3">
        <f t="shared" si="189"/>
        <v>0</v>
      </c>
      <c r="DP383" s="3">
        <f t="shared" si="189"/>
        <v>0</v>
      </c>
      <c r="DQ383" s="3">
        <f t="shared" si="189"/>
        <v>0</v>
      </c>
      <c r="DR383" s="3">
        <f t="shared" si="189"/>
        <v>0</v>
      </c>
      <c r="DS383" s="3">
        <f t="shared" si="189"/>
        <v>0</v>
      </c>
      <c r="DT383" s="3">
        <f t="shared" si="189"/>
        <v>0</v>
      </c>
      <c r="DU383" s="3">
        <f t="shared" si="189"/>
        <v>0</v>
      </c>
      <c r="DV383" s="3">
        <f t="shared" si="189"/>
        <v>0</v>
      </c>
      <c r="DW383" s="3">
        <f t="shared" si="189"/>
        <v>0</v>
      </c>
      <c r="DX383" s="3">
        <f t="shared" si="189"/>
        <v>0</v>
      </c>
      <c r="DY383" s="3">
        <f t="shared" si="189"/>
        <v>0</v>
      </c>
      <c r="DZ383" s="3">
        <f t="shared" si="189"/>
        <v>0</v>
      </c>
      <c r="EA383" s="3">
        <f t="shared" si="189"/>
        <v>0</v>
      </c>
      <c r="EB383" s="3">
        <f t="shared" si="189"/>
        <v>0</v>
      </c>
      <c r="EC383" s="3">
        <f t="shared" si="189"/>
        <v>0</v>
      </c>
      <c r="ED383" s="3">
        <f t="shared" si="189"/>
        <v>0</v>
      </c>
      <c r="EE383" s="3">
        <f t="shared" si="189"/>
        <v>0</v>
      </c>
      <c r="EF383" s="3">
        <f t="shared" si="189"/>
        <v>0</v>
      </c>
      <c r="EG383" s="3">
        <f t="shared" si="189"/>
        <v>0</v>
      </c>
      <c r="EH383" s="3">
        <f t="shared" si="189"/>
        <v>0</v>
      </c>
      <c r="EI383" s="3">
        <f t="shared" si="189"/>
        <v>0</v>
      </c>
      <c r="EJ383" s="3">
        <f t="shared" si="189"/>
        <v>0</v>
      </c>
      <c r="EK383" s="3">
        <f t="shared" si="189"/>
        <v>0</v>
      </c>
      <c r="EL383" s="3">
        <f t="shared" si="189"/>
        <v>0</v>
      </c>
      <c r="EM383" s="3">
        <f t="shared" ref="EM383:FR383" si="190">EM392</f>
        <v>0</v>
      </c>
      <c r="EN383" s="3">
        <f t="shared" si="190"/>
        <v>0</v>
      </c>
      <c r="EO383" s="3">
        <f t="shared" si="190"/>
        <v>0</v>
      </c>
      <c r="EP383" s="3">
        <f t="shared" si="190"/>
        <v>0</v>
      </c>
      <c r="EQ383" s="3">
        <f t="shared" si="190"/>
        <v>0</v>
      </c>
      <c r="ER383" s="3">
        <f t="shared" si="190"/>
        <v>0</v>
      </c>
      <c r="ES383" s="3">
        <f t="shared" si="190"/>
        <v>0</v>
      </c>
      <c r="ET383" s="3">
        <f t="shared" si="190"/>
        <v>0</v>
      </c>
      <c r="EU383" s="3">
        <f t="shared" si="190"/>
        <v>0</v>
      </c>
      <c r="EV383" s="3">
        <f t="shared" si="190"/>
        <v>0</v>
      </c>
      <c r="EW383" s="3">
        <f t="shared" si="190"/>
        <v>0</v>
      </c>
      <c r="EX383" s="3">
        <f t="shared" si="190"/>
        <v>0</v>
      </c>
      <c r="EY383" s="3">
        <f t="shared" si="190"/>
        <v>0</v>
      </c>
      <c r="EZ383" s="3">
        <f t="shared" si="190"/>
        <v>0</v>
      </c>
      <c r="FA383" s="3">
        <f t="shared" si="190"/>
        <v>0</v>
      </c>
      <c r="FB383" s="3">
        <f t="shared" si="190"/>
        <v>0</v>
      </c>
      <c r="FC383" s="3">
        <f t="shared" si="190"/>
        <v>0</v>
      </c>
      <c r="FD383" s="3">
        <f t="shared" si="190"/>
        <v>0</v>
      </c>
      <c r="FE383" s="3">
        <f t="shared" si="190"/>
        <v>0</v>
      </c>
      <c r="FF383" s="3">
        <f t="shared" si="190"/>
        <v>0</v>
      </c>
      <c r="FG383" s="3">
        <f t="shared" si="190"/>
        <v>0</v>
      </c>
      <c r="FH383" s="3">
        <f t="shared" si="190"/>
        <v>0</v>
      </c>
      <c r="FI383" s="3">
        <f t="shared" si="190"/>
        <v>0</v>
      </c>
      <c r="FJ383" s="3">
        <f t="shared" si="190"/>
        <v>0</v>
      </c>
      <c r="FK383" s="3">
        <f t="shared" si="190"/>
        <v>0</v>
      </c>
      <c r="FL383" s="3">
        <f t="shared" si="190"/>
        <v>0</v>
      </c>
      <c r="FM383" s="3">
        <f t="shared" si="190"/>
        <v>0</v>
      </c>
      <c r="FN383" s="3">
        <f t="shared" si="190"/>
        <v>0</v>
      </c>
      <c r="FO383" s="3">
        <f t="shared" si="190"/>
        <v>0</v>
      </c>
      <c r="FP383" s="3">
        <f t="shared" si="190"/>
        <v>0</v>
      </c>
      <c r="FQ383" s="3">
        <f t="shared" si="190"/>
        <v>0</v>
      </c>
      <c r="FR383" s="3">
        <f t="shared" si="190"/>
        <v>0</v>
      </c>
      <c r="FS383" s="3">
        <f t="shared" ref="FS383:GX383" si="191">FS392</f>
        <v>0</v>
      </c>
      <c r="FT383" s="3">
        <f t="shared" si="191"/>
        <v>0</v>
      </c>
      <c r="FU383" s="3">
        <f t="shared" si="191"/>
        <v>0</v>
      </c>
      <c r="FV383" s="3">
        <f t="shared" si="191"/>
        <v>0</v>
      </c>
      <c r="FW383" s="3">
        <f t="shared" si="191"/>
        <v>0</v>
      </c>
      <c r="FX383" s="3">
        <f t="shared" si="191"/>
        <v>0</v>
      </c>
      <c r="FY383" s="3">
        <f t="shared" si="191"/>
        <v>0</v>
      </c>
      <c r="FZ383" s="3">
        <f t="shared" si="191"/>
        <v>0</v>
      </c>
      <c r="GA383" s="3">
        <f t="shared" si="191"/>
        <v>0</v>
      </c>
      <c r="GB383" s="3">
        <f t="shared" si="191"/>
        <v>0</v>
      </c>
      <c r="GC383" s="3">
        <f t="shared" si="191"/>
        <v>0</v>
      </c>
      <c r="GD383" s="3">
        <f t="shared" si="191"/>
        <v>0</v>
      </c>
      <c r="GE383" s="3">
        <f t="shared" si="191"/>
        <v>0</v>
      </c>
      <c r="GF383" s="3">
        <f t="shared" si="191"/>
        <v>0</v>
      </c>
      <c r="GG383" s="3">
        <f t="shared" si="191"/>
        <v>0</v>
      </c>
      <c r="GH383" s="3">
        <f t="shared" si="191"/>
        <v>0</v>
      </c>
      <c r="GI383" s="3">
        <f t="shared" si="191"/>
        <v>0</v>
      </c>
      <c r="GJ383" s="3">
        <f t="shared" si="191"/>
        <v>0</v>
      </c>
      <c r="GK383" s="3">
        <f t="shared" si="191"/>
        <v>0</v>
      </c>
      <c r="GL383" s="3">
        <f t="shared" si="191"/>
        <v>0</v>
      </c>
      <c r="GM383" s="3">
        <f t="shared" si="191"/>
        <v>0</v>
      </c>
      <c r="GN383" s="3">
        <f t="shared" si="191"/>
        <v>0</v>
      </c>
      <c r="GO383" s="3">
        <f t="shared" si="191"/>
        <v>0</v>
      </c>
      <c r="GP383" s="3">
        <f t="shared" si="191"/>
        <v>0</v>
      </c>
      <c r="GQ383" s="3">
        <f t="shared" si="191"/>
        <v>0</v>
      </c>
      <c r="GR383" s="3">
        <f t="shared" si="191"/>
        <v>0</v>
      </c>
      <c r="GS383" s="3">
        <f t="shared" si="191"/>
        <v>0</v>
      </c>
      <c r="GT383" s="3">
        <f t="shared" si="191"/>
        <v>0</v>
      </c>
      <c r="GU383" s="3">
        <f t="shared" si="191"/>
        <v>0</v>
      </c>
      <c r="GV383" s="3">
        <f t="shared" si="191"/>
        <v>0</v>
      </c>
      <c r="GW383" s="3">
        <f t="shared" si="191"/>
        <v>0</v>
      </c>
      <c r="GX383" s="3">
        <f t="shared" si="191"/>
        <v>0</v>
      </c>
    </row>
    <row r="385" spans="1:245" x14ac:dyDescent="0.2">
      <c r="A385">
        <v>17</v>
      </c>
      <c r="B385">
        <v>1</v>
      </c>
      <c r="E385" t="s">
        <v>178</v>
      </c>
      <c r="F385" t="s">
        <v>234</v>
      </c>
      <c r="G385" t="s">
        <v>235</v>
      </c>
      <c r="H385" t="s">
        <v>161</v>
      </c>
      <c r="I385">
        <f>ROUND(1285.2/1000,7)</f>
        <v>1.2851999999999999</v>
      </c>
      <c r="J385">
        <v>0</v>
      </c>
      <c r="K385">
        <f>ROUND(1285.2/1000,7)</f>
        <v>1.2851999999999999</v>
      </c>
      <c r="O385">
        <f t="shared" ref="O385:O390" si="192">ROUND(CP385,2)</f>
        <v>1755284.78</v>
      </c>
      <c r="P385">
        <f t="shared" ref="P385:P390" si="193">ROUND(CQ385*I385,2)</f>
        <v>1755284.78</v>
      </c>
      <c r="Q385">
        <f t="shared" ref="Q385:Q390" si="194">ROUND(CR385*I385,2)</f>
        <v>0</v>
      </c>
      <c r="R385">
        <f t="shared" ref="R385:R390" si="195">ROUND(CS385*I385,2)</f>
        <v>0</v>
      </c>
      <c r="S385">
        <f t="shared" ref="S385:S390" si="196">ROUND(CT385*I385,2)</f>
        <v>0</v>
      </c>
      <c r="T385">
        <f t="shared" ref="T385:T390" si="197">ROUND(CU385*I385,2)</f>
        <v>0</v>
      </c>
      <c r="U385">
        <f t="shared" ref="U385:U390" si="198">ROUND(CV385*I385,7)</f>
        <v>0</v>
      </c>
      <c r="V385">
        <f t="shared" ref="V385:V390" si="199">ROUND(CW385*I385,7)</f>
        <v>0</v>
      </c>
      <c r="W385">
        <f t="shared" ref="W385:W390" si="200">ROUND(CX385*I385,2)</f>
        <v>0</v>
      </c>
      <c r="X385">
        <f t="shared" ref="X385:Y390" si="201">ROUND(CY385,2)</f>
        <v>0</v>
      </c>
      <c r="Y385">
        <f t="shared" si="201"/>
        <v>0</v>
      </c>
      <c r="AA385">
        <v>65174513</v>
      </c>
      <c r="AB385">
        <f t="shared" ref="AB385:AB390" si="202">ROUND((AC385+AD385+AF385),6)</f>
        <v>1119481.8</v>
      </c>
      <c r="AC385">
        <f t="shared" ref="AC385:AC390" si="203">ROUND((ES385),6)</f>
        <v>1119481.8</v>
      </c>
      <c r="AD385">
        <f t="shared" ref="AD385:AD390" si="204">ROUND((((ET385)-(EU385))+AE385),6)</f>
        <v>0</v>
      </c>
      <c r="AE385">
        <f t="shared" ref="AE385:AF390" si="205">ROUND((EU385),6)</f>
        <v>0</v>
      </c>
      <c r="AF385">
        <f t="shared" si="205"/>
        <v>0</v>
      </c>
      <c r="AG385">
        <f t="shared" ref="AG385:AG390" si="206">ROUND((AP385),6)</f>
        <v>0</v>
      </c>
      <c r="AH385">
        <f t="shared" ref="AH385:AI390" si="207">(EW385)</f>
        <v>0</v>
      </c>
      <c r="AI385">
        <f t="shared" si="207"/>
        <v>0</v>
      </c>
      <c r="AJ385">
        <f t="shared" ref="AJ385:AJ390" si="208">(AS385)</f>
        <v>0</v>
      </c>
      <c r="AK385">
        <v>1119481.8</v>
      </c>
      <c r="AL385">
        <v>1119481.8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1</v>
      </c>
      <c r="AW385">
        <v>1</v>
      </c>
      <c r="AZ385">
        <v>1</v>
      </c>
      <c r="BA385">
        <v>1</v>
      </c>
      <c r="BB385">
        <v>1</v>
      </c>
      <c r="BC385">
        <v>1.22</v>
      </c>
      <c r="BD385" t="s">
        <v>3</v>
      </c>
      <c r="BE385" t="s">
        <v>3</v>
      </c>
      <c r="BF385" t="s">
        <v>3</v>
      </c>
      <c r="BG385" t="s">
        <v>3</v>
      </c>
      <c r="BH385">
        <v>3</v>
      </c>
      <c r="BI385">
        <v>2</v>
      </c>
      <c r="BJ385" t="s">
        <v>236</v>
      </c>
      <c r="BM385">
        <v>500002</v>
      </c>
      <c r="BN385">
        <v>0</v>
      </c>
      <c r="BO385" t="s">
        <v>234</v>
      </c>
      <c r="BP385">
        <v>1</v>
      </c>
      <c r="BQ385">
        <v>12</v>
      </c>
      <c r="BR385">
        <v>0</v>
      </c>
      <c r="BS385">
        <v>1</v>
      </c>
      <c r="BT385">
        <v>1</v>
      </c>
      <c r="BU385">
        <v>1</v>
      </c>
      <c r="BV385">
        <v>1</v>
      </c>
      <c r="BW385">
        <v>1</v>
      </c>
      <c r="BX385">
        <v>1</v>
      </c>
      <c r="BY385" t="s">
        <v>3</v>
      </c>
      <c r="BZ385">
        <v>0</v>
      </c>
      <c r="CA385">
        <v>0</v>
      </c>
      <c r="CB385" t="s">
        <v>3</v>
      </c>
      <c r="CE385">
        <v>0</v>
      </c>
      <c r="CF385">
        <v>0</v>
      </c>
      <c r="CG385">
        <v>0</v>
      </c>
      <c r="CM385">
        <v>0</v>
      </c>
      <c r="CN385" t="s">
        <v>3</v>
      </c>
      <c r="CO385">
        <v>0</v>
      </c>
      <c r="CP385">
        <f t="shared" ref="CP385:CP390" si="209">(P385+Q385+S385+R385)</f>
        <v>1755284.78</v>
      </c>
      <c r="CQ385">
        <f t="shared" ref="CQ385:CQ390" si="210">ROUND(AL385*BC385,2)</f>
        <v>1365767.8</v>
      </c>
      <c r="CR385">
        <f t="shared" ref="CR385:CR390" si="211">ROUND(AM385*BB385,2)</f>
        <v>0</v>
      </c>
      <c r="CS385">
        <f t="shared" ref="CS385:CS390" si="212">ROUND(AN385*BS385,2)</f>
        <v>0</v>
      </c>
      <c r="CT385">
        <f t="shared" ref="CT385:CT390" si="213">ROUND(AO385*BA385,2)</f>
        <v>0</v>
      </c>
      <c r="CU385">
        <f t="shared" ref="CU385:CX390" si="214">AG385</f>
        <v>0</v>
      </c>
      <c r="CV385">
        <f t="shared" si="214"/>
        <v>0</v>
      </c>
      <c r="CW385">
        <f t="shared" si="214"/>
        <v>0</v>
      </c>
      <c r="CX385">
        <f t="shared" si="214"/>
        <v>0</v>
      </c>
      <c r="CY385">
        <f>0</f>
        <v>0</v>
      </c>
      <c r="CZ385">
        <f>0</f>
        <v>0</v>
      </c>
      <c r="DC385" t="s">
        <v>3</v>
      </c>
      <c r="DD385" t="s">
        <v>3</v>
      </c>
      <c r="DE385" t="s">
        <v>3</v>
      </c>
      <c r="DF385" t="s">
        <v>3</v>
      </c>
      <c r="DG385" t="s">
        <v>3</v>
      </c>
      <c r="DH385" t="s">
        <v>3</v>
      </c>
      <c r="DI385" t="s">
        <v>3</v>
      </c>
      <c r="DJ385" t="s">
        <v>3</v>
      </c>
      <c r="DK385" t="s">
        <v>3</v>
      </c>
      <c r="DL385" t="s">
        <v>3</v>
      </c>
      <c r="DM385" t="s">
        <v>3</v>
      </c>
      <c r="DN385">
        <v>0</v>
      </c>
      <c r="DO385">
        <v>0</v>
      </c>
      <c r="DP385">
        <v>1</v>
      </c>
      <c r="DQ385">
        <v>1</v>
      </c>
      <c r="DU385">
        <v>1013</v>
      </c>
      <c r="DV385" t="s">
        <v>161</v>
      </c>
      <c r="DW385" t="s">
        <v>163</v>
      </c>
      <c r="DX385">
        <v>1</v>
      </c>
      <c r="DZ385" t="s">
        <v>3</v>
      </c>
      <c r="EA385" t="s">
        <v>3</v>
      </c>
      <c r="EB385" t="s">
        <v>3</v>
      </c>
      <c r="EC385" t="s">
        <v>3</v>
      </c>
      <c r="EE385">
        <v>64850936</v>
      </c>
      <c r="EF385">
        <v>12</v>
      </c>
      <c r="EG385" t="s">
        <v>164</v>
      </c>
      <c r="EH385">
        <v>0</v>
      </c>
      <c r="EI385" t="s">
        <v>3</v>
      </c>
      <c r="EJ385">
        <v>2</v>
      </c>
      <c r="EK385">
        <v>500002</v>
      </c>
      <c r="EL385" t="s">
        <v>165</v>
      </c>
      <c r="EM385" t="s">
        <v>166</v>
      </c>
      <c r="EO385" t="s">
        <v>3</v>
      </c>
      <c r="EQ385">
        <v>0</v>
      </c>
      <c r="ER385">
        <v>1119481.8</v>
      </c>
      <c r="ES385">
        <v>1119481.8</v>
      </c>
      <c r="ET385">
        <v>0</v>
      </c>
      <c r="EU385">
        <v>0</v>
      </c>
      <c r="EV385">
        <v>0</v>
      </c>
      <c r="EW385">
        <v>0</v>
      </c>
      <c r="EX385">
        <v>0</v>
      </c>
      <c r="EY385">
        <v>0</v>
      </c>
      <c r="FQ385">
        <v>0</v>
      </c>
      <c r="FR385">
        <f t="shared" ref="FR385:FR390" si="215">ROUND(IF(BI385=3,GM385,0),2)</f>
        <v>0</v>
      </c>
      <c r="FS385">
        <v>0</v>
      </c>
      <c r="FX385">
        <v>0</v>
      </c>
      <c r="FY385">
        <v>0</v>
      </c>
      <c r="GA385" t="s">
        <v>3</v>
      </c>
      <c r="GD385">
        <v>1</v>
      </c>
      <c r="GF385">
        <v>-835111135</v>
      </c>
      <c r="GG385">
        <v>2</v>
      </c>
      <c r="GH385">
        <v>1</v>
      </c>
      <c r="GI385">
        <v>2</v>
      </c>
      <c r="GJ385">
        <v>0</v>
      </c>
      <c r="GK385">
        <v>0</v>
      </c>
      <c r="GL385">
        <f t="shared" ref="GL385:GL390" si="216">ROUND(IF(AND(BH385=3,BI385=3,FS385&lt;&gt;0),P385,0),2)</f>
        <v>0</v>
      </c>
      <c r="GM385">
        <f t="shared" ref="GM385:GM390" si="217">ROUND(O385+X385+Y385,2)+GX385</f>
        <v>1755284.78</v>
      </c>
      <c r="GN385">
        <f t="shared" ref="GN385:GN390" si="218">IF(OR(BI385=0,BI385=1),GM385-GX385,0)</f>
        <v>0</v>
      </c>
      <c r="GO385">
        <f t="shared" ref="GO385:GO390" si="219">IF(BI385=2,GM385-GX385,0)</f>
        <v>1755284.78</v>
      </c>
      <c r="GP385">
        <f t="shared" ref="GP385:GP390" si="220">IF(BI385=4,GM385-GX385,0)</f>
        <v>0</v>
      </c>
      <c r="GR385">
        <v>0</v>
      </c>
      <c r="GS385">
        <v>3</v>
      </c>
      <c r="GT385">
        <v>0</v>
      </c>
      <c r="GU385" t="s">
        <v>3</v>
      </c>
      <c r="GV385">
        <f t="shared" ref="GV385:GV390" si="221">ROUND((GT385),6)</f>
        <v>0</v>
      </c>
      <c r="GW385">
        <v>1</v>
      </c>
      <c r="GX385">
        <f t="shared" ref="GX385:GX390" si="222">ROUND(HC385*I385,2)</f>
        <v>0</v>
      </c>
      <c r="HA385">
        <v>0</v>
      </c>
      <c r="HB385">
        <v>0</v>
      </c>
      <c r="HC385">
        <f t="shared" ref="HC385:HC390" si="223">GV385*GW385</f>
        <v>0</v>
      </c>
      <c r="HE385" t="s">
        <v>3</v>
      </c>
      <c r="HF385" t="s">
        <v>3</v>
      </c>
      <c r="HM385" t="s">
        <v>3</v>
      </c>
      <c r="HN385" t="s">
        <v>3</v>
      </c>
      <c r="HO385" t="s">
        <v>3</v>
      </c>
      <c r="HP385" t="s">
        <v>3</v>
      </c>
      <c r="HQ385" t="s">
        <v>3</v>
      </c>
      <c r="IK385">
        <v>0</v>
      </c>
    </row>
    <row r="386" spans="1:245" x14ac:dyDescent="0.2">
      <c r="A386">
        <v>17</v>
      </c>
      <c r="B386">
        <v>1</v>
      </c>
      <c r="E386" t="s">
        <v>182</v>
      </c>
      <c r="F386" t="s">
        <v>237</v>
      </c>
      <c r="G386" t="s">
        <v>238</v>
      </c>
      <c r="H386" t="s">
        <v>137</v>
      </c>
      <c r="I386">
        <v>3</v>
      </c>
      <c r="J386">
        <v>0</v>
      </c>
      <c r="K386">
        <v>3</v>
      </c>
      <c r="O386">
        <f t="shared" si="192"/>
        <v>4531.5600000000004</v>
      </c>
      <c r="P386">
        <f t="shared" si="193"/>
        <v>4531.5600000000004</v>
      </c>
      <c r="Q386">
        <f t="shared" si="194"/>
        <v>0</v>
      </c>
      <c r="R386">
        <f t="shared" si="195"/>
        <v>0</v>
      </c>
      <c r="S386">
        <f t="shared" si="196"/>
        <v>0</v>
      </c>
      <c r="T386">
        <f t="shared" si="197"/>
        <v>0</v>
      </c>
      <c r="U386">
        <f t="shared" si="198"/>
        <v>0</v>
      </c>
      <c r="V386">
        <f t="shared" si="199"/>
        <v>0</v>
      </c>
      <c r="W386">
        <f t="shared" si="200"/>
        <v>0</v>
      </c>
      <c r="X386">
        <f t="shared" si="201"/>
        <v>0</v>
      </c>
      <c r="Y386">
        <f t="shared" si="201"/>
        <v>0</v>
      </c>
      <c r="AA386">
        <v>65174513</v>
      </c>
      <c r="AB386">
        <f t="shared" si="202"/>
        <v>1020.62</v>
      </c>
      <c r="AC386">
        <f t="shared" si="203"/>
        <v>1020.62</v>
      </c>
      <c r="AD386">
        <f t="shared" si="204"/>
        <v>0</v>
      </c>
      <c r="AE386">
        <f t="shared" si="205"/>
        <v>0</v>
      </c>
      <c r="AF386">
        <f t="shared" si="205"/>
        <v>0</v>
      </c>
      <c r="AG386">
        <f t="shared" si="206"/>
        <v>0</v>
      </c>
      <c r="AH386">
        <f t="shared" si="207"/>
        <v>0</v>
      </c>
      <c r="AI386">
        <f t="shared" si="207"/>
        <v>0</v>
      </c>
      <c r="AJ386">
        <f t="shared" si="208"/>
        <v>0</v>
      </c>
      <c r="AK386">
        <v>1020.62</v>
      </c>
      <c r="AL386">
        <v>1020.62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1</v>
      </c>
      <c r="AW386">
        <v>1</v>
      </c>
      <c r="AZ386">
        <v>1</v>
      </c>
      <c r="BA386">
        <v>1</v>
      </c>
      <c r="BB386">
        <v>1</v>
      </c>
      <c r="BC386">
        <v>1.48</v>
      </c>
      <c r="BD386" t="s">
        <v>3</v>
      </c>
      <c r="BE386" t="s">
        <v>3</v>
      </c>
      <c r="BF386" t="s">
        <v>3</v>
      </c>
      <c r="BG386" t="s">
        <v>3</v>
      </c>
      <c r="BH386">
        <v>3</v>
      </c>
      <c r="BI386">
        <v>2</v>
      </c>
      <c r="BJ386" t="s">
        <v>239</v>
      </c>
      <c r="BM386">
        <v>500002</v>
      </c>
      <c r="BN386">
        <v>0</v>
      </c>
      <c r="BO386" t="s">
        <v>237</v>
      </c>
      <c r="BP386">
        <v>1</v>
      </c>
      <c r="BQ386">
        <v>12</v>
      </c>
      <c r="BR386">
        <v>0</v>
      </c>
      <c r="BS386">
        <v>1</v>
      </c>
      <c r="BT386">
        <v>1</v>
      </c>
      <c r="BU386">
        <v>1</v>
      </c>
      <c r="BV386">
        <v>1</v>
      </c>
      <c r="BW386">
        <v>1</v>
      </c>
      <c r="BX386">
        <v>1</v>
      </c>
      <c r="BY386" t="s">
        <v>3</v>
      </c>
      <c r="BZ386">
        <v>0</v>
      </c>
      <c r="CA386">
        <v>0</v>
      </c>
      <c r="CB386" t="s">
        <v>3</v>
      </c>
      <c r="CE386">
        <v>0</v>
      </c>
      <c r="CF386">
        <v>0</v>
      </c>
      <c r="CG386">
        <v>0</v>
      </c>
      <c r="CM386">
        <v>0</v>
      </c>
      <c r="CN386" t="s">
        <v>3</v>
      </c>
      <c r="CO386">
        <v>0</v>
      </c>
      <c r="CP386">
        <f t="shared" si="209"/>
        <v>4531.5600000000004</v>
      </c>
      <c r="CQ386">
        <f t="shared" si="210"/>
        <v>1510.52</v>
      </c>
      <c r="CR386">
        <f t="shared" si="211"/>
        <v>0</v>
      </c>
      <c r="CS386">
        <f t="shared" si="212"/>
        <v>0</v>
      </c>
      <c r="CT386">
        <f t="shared" si="213"/>
        <v>0</v>
      </c>
      <c r="CU386">
        <f t="shared" si="214"/>
        <v>0</v>
      </c>
      <c r="CV386">
        <f t="shared" si="214"/>
        <v>0</v>
      </c>
      <c r="CW386">
        <f t="shared" si="214"/>
        <v>0</v>
      </c>
      <c r="CX386">
        <f t="shared" si="214"/>
        <v>0</v>
      </c>
      <c r="CY386">
        <f>0</f>
        <v>0</v>
      </c>
      <c r="CZ386">
        <f>0</f>
        <v>0</v>
      </c>
      <c r="DC386" t="s">
        <v>3</v>
      </c>
      <c r="DD386" t="s">
        <v>3</v>
      </c>
      <c r="DE386" t="s">
        <v>3</v>
      </c>
      <c r="DF386" t="s">
        <v>3</v>
      </c>
      <c r="DG386" t="s">
        <v>3</v>
      </c>
      <c r="DH386" t="s">
        <v>3</v>
      </c>
      <c r="DI386" t="s">
        <v>3</v>
      </c>
      <c r="DJ386" t="s">
        <v>3</v>
      </c>
      <c r="DK386" t="s">
        <v>3</v>
      </c>
      <c r="DL386" t="s">
        <v>3</v>
      </c>
      <c r="DM386" t="s">
        <v>3</v>
      </c>
      <c r="DN386">
        <v>0</v>
      </c>
      <c r="DO386">
        <v>0</v>
      </c>
      <c r="DP386">
        <v>1</v>
      </c>
      <c r="DQ386">
        <v>1</v>
      </c>
      <c r="DU386">
        <v>1013</v>
      </c>
      <c r="DV386" t="s">
        <v>137</v>
      </c>
      <c r="DW386" t="s">
        <v>137</v>
      </c>
      <c r="DX386">
        <v>1</v>
      </c>
      <c r="DZ386" t="s">
        <v>3</v>
      </c>
      <c r="EA386" t="s">
        <v>3</v>
      </c>
      <c r="EB386" t="s">
        <v>3</v>
      </c>
      <c r="EC386" t="s">
        <v>3</v>
      </c>
      <c r="EE386">
        <v>64850936</v>
      </c>
      <c r="EF386">
        <v>12</v>
      </c>
      <c r="EG386" t="s">
        <v>164</v>
      </c>
      <c r="EH386">
        <v>0</v>
      </c>
      <c r="EI386" t="s">
        <v>3</v>
      </c>
      <c r="EJ386">
        <v>2</v>
      </c>
      <c r="EK386">
        <v>500002</v>
      </c>
      <c r="EL386" t="s">
        <v>165</v>
      </c>
      <c r="EM386" t="s">
        <v>166</v>
      </c>
      <c r="EO386" t="s">
        <v>3</v>
      </c>
      <c r="EQ386">
        <v>0</v>
      </c>
      <c r="ER386">
        <v>1020.62</v>
      </c>
      <c r="ES386">
        <v>1020.62</v>
      </c>
      <c r="ET386">
        <v>0</v>
      </c>
      <c r="EU386">
        <v>0</v>
      </c>
      <c r="EV386">
        <v>0</v>
      </c>
      <c r="EW386">
        <v>0</v>
      </c>
      <c r="EX386">
        <v>0</v>
      </c>
      <c r="EY386">
        <v>0</v>
      </c>
      <c r="FQ386">
        <v>0</v>
      </c>
      <c r="FR386">
        <f t="shared" si="215"/>
        <v>0</v>
      </c>
      <c r="FS386">
        <v>0</v>
      </c>
      <c r="FX386">
        <v>0</v>
      </c>
      <c r="FY386">
        <v>0</v>
      </c>
      <c r="GA386" t="s">
        <v>3</v>
      </c>
      <c r="GD386">
        <v>1</v>
      </c>
      <c r="GF386">
        <v>345443259</v>
      </c>
      <c r="GG386">
        <v>2</v>
      </c>
      <c r="GH386">
        <v>1</v>
      </c>
      <c r="GI386">
        <v>2</v>
      </c>
      <c r="GJ386">
        <v>0</v>
      </c>
      <c r="GK386">
        <v>0</v>
      </c>
      <c r="GL386">
        <f t="shared" si="216"/>
        <v>0</v>
      </c>
      <c r="GM386">
        <f t="shared" si="217"/>
        <v>4531.5600000000004</v>
      </c>
      <c r="GN386">
        <f t="shared" si="218"/>
        <v>0</v>
      </c>
      <c r="GO386">
        <f t="shared" si="219"/>
        <v>4531.5600000000004</v>
      </c>
      <c r="GP386">
        <f t="shared" si="220"/>
        <v>0</v>
      </c>
      <c r="GR386">
        <v>0</v>
      </c>
      <c r="GS386">
        <v>3</v>
      </c>
      <c r="GT386">
        <v>0</v>
      </c>
      <c r="GU386" t="s">
        <v>3</v>
      </c>
      <c r="GV386">
        <f t="shared" si="221"/>
        <v>0</v>
      </c>
      <c r="GW386">
        <v>1</v>
      </c>
      <c r="GX386">
        <f t="shared" si="222"/>
        <v>0</v>
      </c>
      <c r="HA386">
        <v>0</v>
      </c>
      <c r="HB386">
        <v>0</v>
      </c>
      <c r="HC386">
        <f t="shared" si="223"/>
        <v>0</v>
      </c>
      <c r="HE386" t="s">
        <v>3</v>
      </c>
      <c r="HF386" t="s">
        <v>3</v>
      </c>
      <c r="HM386" t="s">
        <v>3</v>
      </c>
      <c r="HN386" t="s">
        <v>3</v>
      </c>
      <c r="HO386" t="s">
        <v>3</v>
      </c>
      <c r="HP386" t="s">
        <v>3</v>
      </c>
      <c r="HQ386" t="s">
        <v>3</v>
      </c>
      <c r="IK386">
        <v>0</v>
      </c>
    </row>
    <row r="387" spans="1:245" x14ac:dyDescent="0.2">
      <c r="A387">
        <v>17</v>
      </c>
      <c r="B387">
        <v>1</v>
      </c>
      <c r="E387" t="s">
        <v>188</v>
      </c>
      <c r="F387" t="s">
        <v>168</v>
      </c>
      <c r="G387" t="s">
        <v>169</v>
      </c>
      <c r="H387" t="s">
        <v>137</v>
      </c>
      <c r="I387">
        <v>2</v>
      </c>
      <c r="J387">
        <v>0</v>
      </c>
      <c r="K387">
        <v>2</v>
      </c>
      <c r="O387">
        <f t="shared" si="192"/>
        <v>18177.22</v>
      </c>
      <c r="P387">
        <f t="shared" si="193"/>
        <v>18177.22</v>
      </c>
      <c r="Q387">
        <f t="shared" si="194"/>
        <v>0</v>
      </c>
      <c r="R387">
        <f t="shared" si="195"/>
        <v>0</v>
      </c>
      <c r="S387">
        <f t="shared" si="196"/>
        <v>0</v>
      </c>
      <c r="T387">
        <f t="shared" si="197"/>
        <v>0</v>
      </c>
      <c r="U387">
        <f t="shared" si="198"/>
        <v>0</v>
      </c>
      <c r="V387">
        <f t="shared" si="199"/>
        <v>0</v>
      </c>
      <c r="W387">
        <f t="shared" si="200"/>
        <v>0</v>
      </c>
      <c r="X387">
        <f t="shared" si="201"/>
        <v>0</v>
      </c>
      <c r="Y387">
        <f t="shared" si="201"/>
        <v>0</v>
      </c>
      <c r="AA387">
        <v>65174513</v>
      </c>
      <c r="AB387">
        <f t="shared" si="202"/>
        <v>6140.95</v>
      </c>
      <c r="AC387">
        <f t="shared" si="203"/>
        <v>6140.95</v>
      </c>
      <c r="AD387">
        <f t="shared" si="204"/>
        <v>0</v>
      </c>
      <c r="AE387">
        <f t="shared" si="205"/>
        <v>0</v>
      </c>
      <c r="AF387">
        <f t="shared" si="205"/>
        <v>0</v>
      </c>
      <c r="AG387">
        <f t="shared" si="206"/>
        <v>0</v>
      </c>
      <c r="AH387">
        <f t="shared" si="207"/>
        <v>0</v>
      </c>
      <c r="AI387">
        <f t="shared" si="207"/>
        <v>0</v>
      </c>
      <c r="AJ387">
        <f t="shared" si="208"/>
        <v>0</v>
      </c>
      <c r="AK387">
        <v>6140.95</v>
      </c>
      <c r="AL387">
        <v>6140.95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1</v>
      </c>
      <c r="AW387">
        <v>1</v>
      </c>
      <c r="AZ387">
        <v>1</v>
      </c>
      <c r="BA387">
        <v>1</v>
      </c>
      <c r="BB387">
        <v>1</v>
      </c>
      <c r="BC387">
        <v>1.48</v>
      </c>
      <c r="BD387" t="s">
        <v>3</v>
      </c>
      <c r="BE387" t="s">
        <v>3</v>
      </c>
      <c r="BF387" t="s">
        <v>3</v>
      </c>
      <c r="BG387" t="s">
        <v>3</v>
      </c>
      <c r="BH387">
        <v>3</v>
      </c>
      <c r="BI387">
        <v>2</v>
      </c>
      <c r="BJ387" t="s">
        <v>170</v>
      </c>
      <c r="BM387">
        <v>500002</v>
      </c>
      <c r="BN387">
        <v>0</v>
      </c>
      <c r="BO387" t="s">
        <v>168</v>
      </c>
      <c r="BP387">
        <v>1</v>
      </c>
      <c r="BQ387">
        <v>12</v>
      </c>
      <c r="BR387">
        <v>0</v>
      </c>
      <c r="BS387">
        <v>1</v>
      </c>
      <c r="BT387">
        <v>1</v>
      </c>
      <c r="BU387">
        <v>1</v>
      </c>
      <c r="BV387">
        <v>1</v>
      </c>
      <c r="BW387">
        <v>1</v>
      </c>
      <c r="BX387">
        <v>1</v>
      </c>
      <c r="BY387" t="s">
        <v>3</v>
      </c>
      <c r="BZ387">
        <v>0</v>
      </c>
      <c r="CA387">
        <v>0</v>
      </c>
      <c r="CB387" t="s">
        <v>3</v>
      </c>
      <c r="CE387">
        <v>0</v>
      </c>
      <c r="CF387">
        <v>0</v>
      </c>
      <c r="CG387">
        <v>0</v>
      </c>
      <c r="CM387">
        <v>0</v>
      </c>
      <c r="CN387" t="s">
        <v>3</v>
      </c>
      <c r="CO387">
        <v>0</v>
      </c>
      <c r="CP387">
        <f t="shared" si="209"/>
        <v>18177.22</v>
      </c>
      <c r="CQ387">
        <f t="shared" si="210"/>
        <v>9088.61</v>
      </c>
      <c r="CR387">
        <f t="shared" si="211"/>
        <v>0</v>
      </c>
      <c r="CS387">
        <f t="shared" si="212"/>
        <v>0</v>
      </c>
      <c r="CT387">
        <f t="shared" si="213"/>
        <v>0</v>
      </c>
      <c r="CU387">
        <f t="shared" si="214"/>
        <v>0</v>
      </c>
      <c r="CV387">
        <f t="shared" si="214"/>
        <v>0</v>
      </c>
      <c r="CW387">
        <f t="shared" si="214"/>
        <v>0</v>
      </c>
      <c r="CX387">
        <f t="shared" si="214"/>
        <v>0</v>
      </c>
      <c r="CY387">
        <f>0</f>
        <v>0</v>
      </c>
      <c r="CZ387">
        <f>0</f>
        <v>0</v>
      </c>
      <c r="DC387" t="s">
        <v>3</v>
      </c>
      <c r="DD387" t="s">
        <v>3</v>
      </c>
      <c r="DE387" t="s">
        <v>3</v>
      </c>
      <c r="DF387" t="s">
        <v>3</v>
      </c>
      <c r="DG387" t="s">
        <v>3</v>
      </c>
      <c r="DH387" t="s">
        <v>3</v>
      </c>
      <c r="DI387" t="s">
        <v>3</v>
      </c>
      <c r="DJ387" t="s">
        <v>3</v>
      </c>
      <c r="DK387" t="s">
        <v>3</v>
      </c>
      <c r="DL387" t="s">
        <v>3</v>
      </c>
      <c r="DM387" t="s">
        <v>3</v>
      </c>
      <c r="DN387">
        <v>0</v>
      </c>
      <c r="DO387">
        <v>0</v>
      </c>
      <c r="DP387">
        <v>1</v>
      </c>
      <c r="DQ387">
        <v>1</v>
      </c>
      <c r="DU387">
        <v>1013</v>
      </c>
      <c r="DV387" t="s">
        <v>137</v>
      </c>
      <c r="DW387" t="s">
        <v>137</v>
      </c>
      <c r="DX387">
        <v>1</v>
      </c>
      <c r="DZ387" t="s">
        <v>3</v>
      </c>
      <c r="EA387" t="s">
        <v>3</v>
      </c>
      <c r="EB387" t="s">
        <v>3</v>
      </c>
      <c r="EC387" t="s">
        <v>3</v>
      </c>
      <c r="EE387">
        <v>64850936</v>
      </c>
      <c r="EF387">
        <v>12</v>
      </c>
      <c r="EG387" t="s">
        <v>164</v>
      </c>
      <c r="EH387">
        <v>0</v>
      </c>
      <c r="EI387" t="s">
        <v>3</v>
      </c>
      <c r="EJ387">
        <v>2</v>
      </c>
      <c r="EK387">
        <v>500002</v>
      </c>
      <c r="EL387" t="s">
        <v>165</v>
      </c>
      <c r="EM387" t="s">
        <v>166</v>
      </c>
      <c r="EO387" t="s">
        <v>3</v>
      </c>
      <c r="EQ387">
        <v>0</v>
      </c>
      <c r="ER387">
        <v>6140.95</v>
      </c>
      <c r="ES387">
        <v>6140.95</v>
      </c>
      <c r="ET387">
        <v>0</v>
      </c>
      <c r="EU387">
        <v>0</v>
      </c>
      <c r="EV387">
        <v>0</v>
      </c>
      <c r="EW387">
        <v>0</v>
      </c>
      <c r="EX387">
        <v>0</v>
      </c>
      <c r="EY387">
        <v>0</v>
      </c>
      <c r="FQ387">
        <v>0</v>
      </c>
      <c r="FR387">
        <f t="shared" si="215"/>
        <v>0</v>
      </c>
      <c r="FS387">
        <v>0</v>
      </c>
      <c r="FX387">
        <v>0</v>
      </c>
      <c r="FY387">
        <v>0</v>
      </c>
      <c r="GA387" t="s">
        <v>3</v>
      </c>
      <c r="GD387">
        <v>1</v>
      </c>
      <c r="GF387">
        <v>-1744901998</v>
      </c>
      <c r="GG387">
        <v>2</v>
      </c>
      <c r="GH387">
        <v>1</v>
      </c>
      <c r="GI387">
        <v>2</v>
      </c>
      <c r="GJ387">
        <v>0</v>
      </c>
      <c r="GK387">
        <v>0</v>
      </c>
      <c r="GL387">
        <f t="shared" si="216"/>
        <v>0</v>
      </c>
      <c r="GM387">
        <f t="shared" si="217"/>
        <v>18177.22</v>
      </c>
      <c r="GN387">
        <f t="shared" si="218"/>
        <v>0</v>
      </c>
      <c r="GO387">
        <f t="shared" si="219"/>
        <v>18177.22</v>
      </c>
      <c r="GP387">
        <f t="shared" si="220"/>
        <v>0</v>
      </c>
      <c r="GR387">
        <v>0</v>
      </c>
      <c r="GS387">
        <v>0</v>
      </c>
      <c r="GT387">
        <v>0</v>
      </c>
      <c r="GU387" t="s">
        <v>3</v>
      </c>
      <c r="GV387">
        <f t="shared" si="221"/>
        <v>0</v>
      </c>
      <c r="GW387">
        <v>1</v>
      </c>
      <c r="GX387">
        <f t="shared" si="222"/>
        <v>0</v>
      </c>
      <c r="HA387">
        <v>0</v>
      </c>
      <c r="HB387">
        <v>0</v>
      </c>
      <c r="HC387">
        <f t="shared" si="223"/>
        <v>0</v>
      </c>
      <c r="HE387" t="s">
        <v>3</v>
      </c>
      <c r="HF387" t="s">
        <v>3</v>
      </c>
      <c r="HM387" t="s">
        <v>3</v>
      </c>
      <c r="HN387" t="s">
        <v>3</v>
      </c>
      <c r="HO387" t="s">
        <v>3</v>
      </c>
      <c r="HP387" t="s">
        <v>3</v>
      </c>
      <c r="HQ387" t="s">
        <v>3</v>
      </c>
      <c r="IK387">
        <v>0</v>
      </c>
    </row>
    <row r="388" spans="1:245" x14ac:dyDescent="0.2">
      <c r="A388">
        <v>17</v>
      </c>
      <c r="B388">
        <v>1</v>
      </c>
      <c r="E388" t="s">
        <v>196</v>
      </c>
      <c r="F388" t="s">
        <v>240</v>
      </c>
      <c r="G388" t="s">
        <v>241</v>
      </c>
      <c r="H388" t="s">
        <v>137</v>
      </c>
      <c r="I388">
        <v>844</v>
      </c>
      <c r="J388">
        <v>0</v>
      </c>
      <c r="K388">
        <v>844</v>
      </c>
      <c r="O388">
        <f t="shared" si="192"/>
        <v>86619.72</v>
      </c>
      <c r="P388">
        <f t="shared" si="193"/>
        <v>86619.72</v>
      </c>
      <c r="Q388">
        <f t="shared" si="194"/>
        <v>0</v>
      </c>
      <c r="R388">
        <f t="shared" si="195"/>
        <v>0</v>
      </c>
      <c r="S388">
        <f t="shared" si="196"/>
        <v>0</v>
      </c>
      <c r="T388">
        <f t="shared" si="197"/>
        <v>0</v>
      </c>
      <c r="U388">
        <f t="shared" si="198"/>
        <v>0</v>
      </c>
      <c r="V388">
        <f t="shared" si="199"/>
        <v>0</v>
      </c>
      <c r="W388">
        <f t="shared" si="200"/>
        <v>0</v>
      </c>
      <c r="X388">
        <f t="shared" si="201"/>
        <v>0</v>
      </c>
      <c r="Y388">
        <f t="shared" si="201"/>
        <v>0</v>
      </c>
      <c r="AA388">
        <v>65174513</v>
      </c>
      <c r="AB388">
        <f t="shared" si="202"/>
        <v>80.81</v>
      </c>
      <c r="AC388">
        <f t="shared" si="203"/>
        <v>80.81</v>
      </c>
      <c r="AD388">
        <f t="shared" si="204"/>
        <v>0</v>
      </c>
      <c r="AE388">
        <f t="shared" si="205"/>
        <v>0</v>
      </c>
      <c r="AF388">
        <f t="shared" si="205"/>
        <v>0</v>
      </c>
      <c r="AG388">
        <f t="shared" si="206"/>
        <v>0</v>
      </c>
      <c r="AH388">
        <f t="shared" si="207"/>
        <v>0</v>
      </c>
      <c r="AI388">
        <f t="shared" si="207"/>
        <v>0</v>
      </c>
      <c r="AJ388">
        <f t="shared" si="208"/>
        <v>0</v>
      </c>
      <c r="AK388">
        <v>80.81</v>
      </c>
      <c r="AL388">
        <v>80.81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1</v>
      </c>
      <c r="AW388">
        <v>1</v>
      </c>
      <c r="AZ388">
        <v>1</v>
      </c>
      <c r="BA388">
        <v>1</v>
      </c>
      <c r="BB388">
        <v>1</v>
      </c>
      <c r="BC388">
        <v>1.27</v>
      </c>
      <c r="BD388" t="s">
        <v>3</v>
      </c>
      <c r="BE388" t="s">
        <v>3</v>
      </c>
      <c r="BF388" t="s">
        <v>3</v>
      </c>
      <c r="BG388" t="s">
        <v>3</v>
      </c>
      <c r="BH388">
        <v>3</v>
      </c>
      <c r="BI388">
        <v>2</v>
      </c>
      <c r="BJ388" t="s">
        <v>242</v>
      </c>
      <c r="BM388">
        <v>500002</v>
      </c>
      <c r="BN388">
        <v>0</v>
      </c>
      <c r="BO388" t="s">
        <v>240</v>
      </c>
      <c r="BP388">
        <v>1</v>
      </c>
      <c r="BQ388">
        <v>12</v>
      </c>
      <c r="BR388">
        <v>0</v>
      </c>
      <c r="BS388">
        <v>1</v>
      </c>
      <c r="BT388">
        <v>1</v>
      </c>
      <c r="BU388">
        <v>1</v>
      </c>
      <c r="BV388">
        <v>1</v>
      </c>
      <c r="BW388">
        <v>1</v>
      </c>
      <c r="BX388">
        <v>1</v>
      </c>
      <c r="BY388" t="s">
        <v>3</v>
      </c>
      <c r="BZ388">
        <v>0</v>
      </c>
      <c r="CA388">
        <v>0</v>
      </c>
      <c r="CB388" t="s">
        <v>3</v>
      </c>
      <c r="CE388">
        <v>0</v>
      </c>
      <c r="CF388">
        <v>0</v>
      </c>
      <c r="CG388">
        <v>0</v>
      </c>
      <c r="CM388">
        <v>0</v>
      </c>
      <c r="CN388" t="s">
        <v>3</v>
      </c>
      <c r="CO388">
        <v>0</v>
      </c>
      <c r="CP388">
        <f t="shared" si="209"/>
        <v>86619.72</v>
      </c>
      <c r="CQ388">
        <f t="shared" si="210"/>
        <v>102.63</v>
      </c>
      <c r="CR388">
        <f t="shared" si="211"/>
        <v>0</v>
      </c>
      <c r="CS388">
        <f t="shared" si="212"/>
        <v>0</v>
      </c>
      <c r="CT388">
        <f t="shared" si="213"/>
        <v>0</v>
      </c>
      <c r="CU388">
        <f t="shared" si="214"/>
        <v>0</v>
      </c>
      <c r="CV388">
        <f t="shared" si="214"/>
        <v>0</v>
      </c>
      <c r="CW388">
        <f t="shared" si="214"/>
        <v>0</v>
      </c>
      <c r="CX388">
        <f t="shared" si="214"/>
        <v>0</v>
      </c>
      <c r="CY388">
        <f>0</f>
        <v>0</v>
      </c>
      <c r="CZ388">
        <f>0</f>
        <v>0</v>
      </c>
      <c r="DC388" t="s">
        <v>3</v>
      </c>
      <c r="DD388" t="s">
        <v>3</v>
      </c>
      <c r="DE388" t="s">
        <v>3</v>
      </c>
      <c r="DF388" t="s">
        <v>3</v>
      </c>
      <c r="DG388" t="s">
        <v>3</v>
      </c>
      <c r="DH388" t="s">
        <v>3</v>
      </c>
      <c r="DI388" t="s">
        <v>3</v>
      </c>
      <c r="DJ388" t="s">
        <v>3</v>
      </c>
      <c r="DK388" t="s">
        <v>3</v>
      </c>
      <c r="DL388" t="s">
        <v>3</v>
      </c>
      <c r="DM388" t="s">
        <v>3</v>
      </c>
      <c r="DN388">
        <v>0</v>
      </c>
      <c r="DO388">
        <v>0</v>
      </c>
      <c r="DP388">
        <v>1</v>
      </c>
      <c r="DQ388">
        <v>1</v>
      </c>
      <c r="DU388">
        <v>1013</v>
      </c>
      <c r="DV388" t="s">
        <v>137</v>
      </c>
      <c r="DW388" t="s">
        <v>137</v>
      </c>
      <c r="DX388">
        <v>1</v>
      </c>
      <c r="DZ388" t="s">
        <v>3</v>
      </c>
      <c r="EA388" t="s">
        <v>3</v>
      </c>
      <c r="EB388" t="s">
        <v>3</v>
      </c>
      <c r="EC388" t="s">
        <v>3</v>
      </c>
      <c r="EE388">
        <v>64850936</v>
      </c>
      <c r="EF388">
        <v>12</v>
      </c>
      <c r="EG388" t="s">
        <v>164</v>
      </c>
      <c r="EH388">
        <v>0</v>
      </c>
      <c r="EI388" t="s">
        <v>3</v>
      </c>
      <c r="EJ388">
        <v>2</v>
      </c>
      <c r="EK388">
        <v>500002</v>
      </c>
      <c r="EL388" t="s">
        <v>165</v>
      </c>
      <c r="EM388" t="s">
        <v>166</v>
      </c>
      <c r="EO388" t="s">
        <v>3</v>
      </c>
      <c r="EQ388">
        <v>0</v>
      </c>
      <c r="ER388">
        <v>80.81</v>
      </c>
      <c r="ES388">
        <v>80.81</v>
      </c>
      <c r="ET388">
        <v>0</v>
      </c>
      <c r="EU388">
        <v>0</v>
      </c>
      <c r="EV388">
        <v>0</v>
      </c>
      <c r="EW388">
        <v>0</v>
      </c>
      <c r="EX388">
        <v>0</v>
      </c>
      <c r="EY388">
        <v>0</v>
      </c>
      <c r="FQ388">
        <v>0</v>
      </c>
      <c r="FR388">
        <f t="shared" si="215"/>
        <v>0</v>
      </c>
      <c r="FS388">
        <v>0</v>
      </c>
      <c r="FX388">
        <v>0</v>
      </c>
      <c r="FY388">
        <v>0</v>
      </c>
      <c r="GA388" t="s">
        <v>3</v>
      </c>
      <c r="GD388">
        <v>1</v>
      </c>
      <c r="GF388">
        <v>1959254403</v>
      </c>
      <c r="GG388">
        <v>2</v>
      </c>
      <c r="GH388">
        <v>1</v>
      </c>
      <c r="GI388">
        <v>2</v>
      </c>
      <c r="GJ388">
        <v>0</v>
      </c>
      <c r="GK388">
        <v>0</v>
      </c>
      <c r="GL388">
        <f t="shared" si="216"/>
        <v>0</v>
      </c>
      <c r="GM388">
        <f t="shared" si="217"/>
        <v>86619.72</v>
      </c>
      <c r="GN388">
        <f t="shared" si="218"/>
        <v>0</v>
      </c>
      <c r="GO388">
        <f t="shared" si="219"/>
        <v>86619.72</v>
      </c>
      <c r="GP388">
        <f t="shared" si="220"/>
        <v>0</v>
      </c>
      <c r="GR388">
        <v>0</v>
      </c>
      <c r="GS388">
        <v>3</v>
      </c>
      <c r="GT388">
        <v>0</v>
      </c>
      <c r="GU388" t="s">
        <v>3</v>
      </c>
      <c r="GV388">
        <f t="shared" si="221"/>
        <v>0</v>
      </c>
      <c r="GW388">
        <v>1</v>
      </c>
      <c r="GX388">
        <f t="shared" si="222"/>
        <v>0</v>
      </c>
      <c r="HA388">
        <v>0</v>
      </c>
      <c r="HB388">
        <v>0</v>
      </c>
      <c r="HC388">
        <f t="shared" si="223"/>
        <v>0</v>
      </c>
      <c r="HE388" t="s">
        <v>3</v>
      </c>
      <c r="HF388" t="s">
        <v>3</v>
      </c>
      <c r="HM388" t="s">
        <v>3</v>
      </c>
      <c r="HN388" t="s">
        <v>3</v>
      </c>
      <c r="HO388" t="s">
        <v>3</v>
      </c>
      <c r="HP388" t="s">
        <v>3</v>
      </c>
      <c r="HQ388" t="s">
        <v>3</v>
      </c>
      <c r="IK388">
        <v>0</v>
      </c>
    </row>
    <row r="389" spans="1:245" x14ac:dyDescent="0.2">
      <c r="A389">
        <v>17</v>
      </c>
      <c r="B389">
        <v>1</v>
      </c>
      <c r="E389" t="s">
        <v>200</v>
      </c>
      <c r="F389" t="s">
        <v>172</v>
      </c>
      <c r="G389" t="s">
        <v>173</v>
      </c>
      <c r="H389" t="s">
        <v>53</v>
      </c>
      <c r="I389">
        <v>32.4</v>
      </c>
      <c r="J389">
        <v>0</v>
      </c>
      <c r="K389">
        <v>32.4</v>
      </c>
      <c r="O389">
        <f t="shared" si="192"/>
        <v>35874.58</v>
      </c>
      <c r="P389">
        <f t="shared" si="193"/>
        <v>35874.58</v>
      </c>
      <c r="Q389">
        <f t="shared" si="194"/>
        <v>0</v>
      </c>
      <c r="R389">
        <f t="shared" si="195"/>
        <v>0</v>
      </c>
      <c r="S389">
        <f t="shared" si="196"/>
        <v>0</v>
      </c>
      <c r="T389">
        <f t="shared" si="197"/>
        <v>0</v>
      </c>
      <c r="U389">
        <f t="shared" si="198"/>
        <v>0</v>
      </c>
      <c r="V389">
        <f t="shared" si="199"/>
        <v>0</v>
      </c>
      <c r="W389">
        <f t="shared" si="200"/>
        <v>0</v>
      </c>
      <c r="X389">
        <f t="shared" si="201"/>
        <v>0</v>
      </c>
      <c r="Y389">
        <f t="shared" si="201"/>
        <v>0</v>
      </c>
      <c r="AA389">
        <v>65174513</v>
      </c>
      <c r="AB389">
        <f t="shared" si="202"/>
        <v>573.70000000000005</v>
      </c>
      <c r="AC389">
        <f t="shared" si="203"/>
        <v>573.70000000000005</v>
      </c>
      <c r="AD389">
        <f t="shared" si="204"/>
        <v>0</v>
      </c>
      <c r="AE389">
        <f t="shared" si="205"/>
        <v>0</v>
      </c>
      <c r="AF389">
        <f t="shared" si="205"/>
        <v>0</v>
      </c>
      <c r="AG389">
        <f t="shared" si="206"/>
        <v>0</v>
      </c>
      <c r="AH389">
        <f t="shared" si="207"/>
        <v>0</v>
      </c>
      <c r="AI389">
        <f t="shared" si="207"/>
        <v>0</v>
      </c>
      <c r="AJ389">
        <f t="shared" si="208"/>
        <v>0</v>
      </c>
      <c r="AK389">
        <v>573.70000000000005</v>
      </c>
      <c r="AL389">
        <v>573.70000000000005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1</v>
      </c>
      <c r="AW389">
        <v>1</v>
      </c>
      <c r="AZ389">
        <v>1</v>
      </c>
      <c r="BA389">
        <v>1</v>
      </c>
      <c r="BB389">
        <v>1</v>
      </c>
      <c r="BC389">
        <v>1.93</v>
      </c>
      <c r="BD389" t="s">
        <v>3</v>
      </c>
      <c r="BE389" t="s">
        <v>3</v>
      </c>
      <c r="BF389" t="s">
        <v>3</v>
      </c>
      <c r="BG389" t="s">
        <v>3</v>
      </c>
      <c r="BH389">
        <v>3</v>
      </c>
      <c r="BI389">
        <v>1</v>
      </c>
      <c r="BJ389" t="s">
        <v>174</v>
      </c>
      <c r="BM389">
        <v>500001</v>
      </c>
      <c r="BN389">
        <v>0</v>
      </c>
      <c r="BO389" t="s">
        <v>172</v>
      </c>
      <c r="BP389">
        <v>1</v>
      </c>
      <c r="BQ389">
        <v>8</v>
      </c>
      <c r="BR389">
        <v>0</v>
      </c>
      <c r="BS389">
        <v>1</v>
      </c>
      <c r="BT389">
        <v>1</v>
      </c>
      <c r="BU389">
        <v>1</v>
      </c>
      <c r="BV389">
        <v>1</v>
      </c>
      <c r="BW389">
        <v>1</v>
      </c>
      <c r="BX389">
        <v>1</v>
      </c>
      <c r="BY389" t="s">
        <v>3</v>
      </c>
      <c r="BZ389">
        <v>0</v>
      </c>
      <c r="CA389">
        <v>0</v>
      </c>
      <c r="CB389" t="s">
        <v>3</v>
      </c>
      <c r="CE389">
        <v>0</v>
      </c>
      <c r="CF389">
        <v>0</v>
      </c>
      <c r="CG389">
        <v>0</v>
      </c>
      <c r="CM389">
        <v>0</v>
      </c>
      <c r="CN389" t="s">
        <v>3</v>
      </c>
      <c r="CO389">
        <v>0</v>
      </c>
      <c r="CP389">
        <f t="shared" si="209"/>
        <v>35874.58</v>
      </c>
      <c r="CQ389">
        <f t="shared" si="210"/>
        <v>1107.24</v>
      </c>
      <c r="CR389">
        <f t="shared" si="211"/>
        <v>0</v>
      </c>
      <c r="CS389">
        <f t="shared" si="212"/>
        <v>0</v>
      </c>
      <c r="CT389">
        <f t="shared" si="213"/>
        <v>0</v>
      </c>
      <c r="CU389">
        <f t="shared" si="214"/>
        <v>0</v>
      </c>
      <c r="CV389">
        <f t="shared" si="214"/>
        <v>0</v>
      </c>
      <c r="CW389">
        <f t="shared" si="214"/>
        <v>0</v>
      </c>
      <c r="CX389">
        <f t="shared" si="214"/>
        <v>0</v>
      </c>
      <c r="CY389">
        <f>0</f>
        <v>0</v>
      </c>
      <c r="CZ389">
        <f>0</f>
        <v>0</v>
      </c>
      <c r="DC389" t="s">
        <v>3</v>
      </c>
      <c r="DD389" t="s">
        <v>3</v>
      </c>
      <c r="DE389" t="s">
        <v>3</v>
      </c>
      <c r="DF389" t="s">
        <v>3</v>
      </c>
      <c r="DG389" t="s">
        <v>3</v>
      </c>
      <c r="DH389" t="s">
        <v>3</v>
      </c>
      <c r="DI389" t="s">
        <v>3</v>
      </c>
      <c r="DJ389" t="s">
        <v>3</v>
      </c>
      <c r="DK389" t="s">
        <v>3</v>
      </c>
      <c r="DL389" t="s">
        <v>3</v>
      </c>
      <c r="DM389" t="s">
        <v>3</v>
      </c>
      <c r="DN389">
        <v>0</v>
      </c>
      <c r="DO389">
        <v>0</v>
      </c>
      <c r="DP389">
        <v>1</v>
      </c>
      <c r="DQ389">
        <v>1</v>
      </c>
      <c r="DU389">
        <v>1007</v>
      </c>
      <c r="DV389" t="s">
        <v>53</v>
      </c>
      <c r="DW389" t="s">
        <v>53</v>
      </c>
      <c r="DX389">
        <v>1</v>
      </c>
      <c r="DZ389" t="s">
        <v>3</v>
      </c>
      <c r="EA389" t="s">
        <v>3</v>
      </c>
      <c r="EB389" t="s">
        <v>3</v>
      </c>
      <c r="EC389" t="s">
        <v>3</v>
      </c>
      <c r="EE389">
        <v>64850935</v>
      </c>
      <c r="EF389">
        <v>8</v>
      </c>
      <c r="EG389" t="s">
        <v>175</v>
      </c>
      <c r="EH389">
        <v>0</v>
      </c>
      <c r="EI389" t="s">
        <v>3</v>
      </c>
      <c r="EJ389">
        <v>1</v>
      </c>
      <c r="EK389">
        <v>500001</v>
      </c>
      <c r="EL389" t="s">
        <v>176</v>
      </c>
      <c r="EM389" t="s">
        <v>177</v>
      </c>
      <c r="EO389" t="s">
        <v>3</v>
      </c>
      <c r="EQ389">
        <v>0</v>
      </c>
      <c r="ER389">
        <v>573.70000000000005</v>
      </c>
      <c r="ES389">
        <v>573.70000000000005</v>
      </c>
      <c r="ET389">
        <v>0</v>
      </c>
      <c r="EU389">
        <v>0</v>
      </c>
      <c r="EV389">
        <v>0</v>
      </c>
      <c r="EW389">
        <v>0</v>
      </c>
      <c r="EX389">
        <v>0</v>
      </c>
      <c r="EY389">
        <v>0</v>
      </c>
      <c r="FQ389">
        <v>0</v>
      </c>
      <c r="FR389">
        <f t="shared" si="215"/>
        <v>0</v>
      </c>
      <c r="FS389">
        <v>0</v>
      </c>
      <c r="FX389">
        <v>0</v>
      </c>
      <c r="FY389">
        <v>0</v>
      </c>
      <c r="GA389" t="s">
        <v>3</v>
      </c>
      <c r="GD389">
        <v>1</v>
      </c>
      <c r="GF389">
        <v>735479045</v>
      </c>
      <c r="GG389">
        <v>2</v>
      </c>
      <c r="GH389">
        <v>1</v>
      </c>
      <c r="GI389">
        <v>2</v>
      </c>
      <c r="GJ389">
        <v>0</v>
      </c>
      <c r="GK389">
        <v>0</v>
      </c>
      <c r="GL389">
        <f t="shared" si="216"/>
        <v>0</v>
      </c>
      <c r="GM389">
        <f t="shared" si="217"/>
        <v>35874.58</v>
      </c>
      <c r="GN389">
        <f t="shared" si="218"/>
        <v>35874.58</v>
      </c>
      <c r="GO389">
        <f t="shared" si="219"/>
        <v>0</v>
      </c>
      <c r="GP389">
        <f t="shared" si="220"/>
        <v>0</v>
      </c>
      <c r="GR389">
        <v>0</v>
      </c>
      <c r="GS389">
        <v>0</v>
      </c>
      <c r="GT389">
        <v>0</v>
      </c>
      <c r="GU389" t="s">
        <v>3</v>
      </c>
      <c r="GV389">
        <f t="shared" si="221"/>
        <v>0</v>
      </c>
      <c r="GW389">
        <v>1</v>
      </c>
      <c r="GX389">
        <f t="shared" si="222"/>
        <v>0</v>
      </c>
      <c r="HA389">
        <v>0</v>
      </c>
      <c r="HB389">
        <v>0</v>
      </c>
      <c r="HC389">
        <f t="shared" si="223"/>
        <v>0</v>
      </c>
      <c r="HE389" t="s">
        <v>3</v>
      </c>
      <c r="HF389" t="s">
        <v>3</v>
      </c>
      <c r="HM389" t="s">
        <v>3</v>
      </c>
      <c r="HN389" t="s">
        <v>3</v>
      </c>
      <c r="HO389" t="s">
        <v>3</v>
      </c>
      <c r="HP389" t="s">
        <v>3</v>
      </c>
      <c r="HQ389" t="s">
        <v>3</v>
      </c>
      <c r="IK389">
        <v>0</v>
      </c>
    </row>
    <row r="390" spans="1:245" x14ac:dyDescent="0.2">
      <c r="A390">
        <v>17</v>
      </c>
      <c r="B390">
        <v>1</v>
      </c>
      <c r="E390" t="s">
        <v>205</v>
      </c>
      <c r="F390" t="s">
        <v>183</v>
      </c>
      <c r="G390" t="s">
        <v>184</v>
      </c>
      <c r="H390" t="s">
        <v>185</v>
      </c>
      <c r="I390">
        <f>ROUND(4/100,7)</f>
        <v>0.04</v>
      </c>
      <c r="J390">
        <v>0</v>
      </c>
      <c r="K390">
        <f>ROUND(4/100,7)</f>
        <v>0.04</v>
      </c>
      <c r="O390">
        <f t="shared" si="192"/>
        <v>2641.9</v>
      </c>
      <c r="P390">
        <f t="shared" si="193"/>
        <v>2641.9</v>
      </c>
      <c r="Q390">
        <f t="shared" si="194"/>
        <v>0</v>
      </c>
      <c r="R390">
        <f t="shared" si="195"/>
        <v>0</v>
      </c>
      <c r="S390">
        <f t="shared" si="196"/>
        <v>0</v>
      </c>
      <c r="T390">
        <f t="shared" si="197"/>
        <v>0</v>
      </c>
      <c r="U390">
        <f t="shared" si="198"/>
        <v>0</v>
      </c>
      <c r="V390">
        <f t="shared" si="199"/>
        <v>0</v>
      </c>
      <c r="W390">
        <f t="shared" si="200"/>
        <v>0</v>
      </c>
      <c r="X390">
        <f t="shared" si="201"/>
        <v>0</v>
      </c>
      <c r="Y390">
        <f t="shared" si="201"/>
        <v>0</v>
      </c>
      <c r="AA390">
        <v>65174513</v>
      </c>
      <c r="AB390">
        <f t="shared" si="202"/>
        <v>58449.1</v>
      </c>
      <c r="AC390">
        <f t="shared" si="203"/>
        <v>58449.1</v>
      </c>
      <c r="AD390">
        <f t="shared" si="204"/>
        <v>0</v>
      </c>
      <c r="AE390">
        <f t="shared" si="205"/>
        <v>0</v>
      </c>
      <c r="AF390">
        <f t="shared" si="205"/>
        <v>0</v>
      </c>
      <c r="AG390">
        <f t="shared" si="206"/>
        <v>0</v>
      </c>
      <c r="AH390">
        <f t="shared" si="207"/>
        <v>0</v>
      </c>
      <c r="AI390">
        <f t="shared" si="207"/>
        <v>0</v>
      </c>
      <c r="AJ390">
        <f t="shared" si="208"/>
        <v>0</v>
      </c>
      <c r="AK390">
        <v>58449.1</v>
      </c>
      <c r="AL390">
        <v>58449.1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1</v>
      </c>
      <c r="AW390">
        <v>1</v>
      </c>
      <c r="AZ390">
        <v>1</v>
      </c>
      <c r="BA390">
        <v>1</v>
      </c>
      <c r="BB390">
        <v>1</v>
      </c>
      <c r="BC390">
        <v>1.1299999999999999</v>
      </c>
      <c r="BD390" t="s">
        <v>3</v>
      </c>
      <c r="BE390" t="s">
        <v>3</v>
      </c>
      <c r="BF390" t="s">
        <v>3</v>
      </c>
      <c r="BG390" t="s">
        <v>3</v>
      </c>
      <c r="BH390">
        <v>3</v>
      </c>
      <c r="BI390">
        <v>2</v>
      </c>
      <c r="BJ390" t="s">
        <v>186</v>
      </c>
      <c r="BM390">
        <v>500002</v>
      </c>
      <c r="BN390">
        <v>0</v>
      </c>
      <c r="BO390" t="s">
        <v>183</v>
      </c>
      <c r="BP390">
        <v>1</v>
      </c>
      <c r="BQ390">
        <v>12</v>
      </c>
      <c r="BR390">
        <v>0</v>
      </c>
      <c r="BS390">
        <v>1</v>
      </c>
      <c r="BT390">
        <v>1</v>
      </c>
      <c r="BU390">
        <v>1</v>
      </c>
      <c r="BV390">
        <v>1</v>
      </c>
      <c r="BW390">
        <v>1</v>
      </c>
      <c r="BX390">
        <v>1</v>
      </c>
      <c r="BY390" t="s">
        <v>3</v>
      </c>
      <c r="BZ390">
        <v>0</v>
      </c>
      <c r="CA390">
        <v>0</v>
      </c>
      <c r="CB390" t="s">
        <v>3</v>
      </c>
      <c r="CE390">
        <v>0</v>
      </c>
      <c r="CF390">
        <v>0</v>
      </c>
      <c r="CG390">
        <v>0</v>
      </c>
      <c r="CM390">
        <v>0</v>
      </c>
      <c r="CN390" t="s">
        <v>3</v>
      </c>
      <c r="CO390">
        <v>0</v>
      </c>
      <c r="CP390">
        <f t="shared" si="209"/>
        <v>2641.9</v>
      </c>
      <c r="CQ390">
        <f t="shared" si="210"/>
        <v>66047.48</v>
      </c>
      <c r="CR390">
        <f t="shared" si="211"/>
        <v>0</v>
      </c>
      <c r="CS390">
        <f t="shared" si="212"/>
        <v>0</v>
      </c>
      <c r="CT390">
        <f t="shared" si="213"/>
        <v>0</v>
      </c>
      <c r="CU390">
        <f t="shared" si="214"/>
        <v>0</v>
      </c>
      <c r="CV390">
        <f t="shared" si="214"/>
        <v>0</v>
      </c>
      <c r="CW390">
        <f t="shared" si="214"/>
        <v>0</v>
      </c>
      <c r="CX390">
        <f t="shared" si="214"/>
        <v>0</v>
      </c>
      <c r="CY390">
        <f>0</f>
        <v>0</v>
      </c>
      <c r="CZ390">
        <f>0</f>
        <v>0</v>
      </c>
      <c r="DC390" t="s">
        <v>3</v>
      </c>
      <c r="DD390" t="s">
        <v>3</v>
      </c>
      <c r="DE390" t="s">
        <v>3</v>
      </c>
      <c r="DF390" t="s">
        <v>3</v>
      </c>
      <c r="DG390" t="s">
        <v>3</v>
      </c>
      <c r="DH390" t="s">
        <v>3</v>
      </c>
      <c r="DI390" t="s">
        <v>3</v>
      </c>
      <c r="DJ390" t="s">
        <v>3</v>
      </c>
      <c r="DK390" t="s">
        <v>3</v>
      </c>
      <c r="DL390" t="s">
        <v>3</v>
      </c>
      <c r="DM390" t="s">
        <v>3</v>
      </c>
      <c r="DN390">
        <v>0</v>
      </c>
      <c r="DO390">
        <v>0</v>
      </c>
      <c r="DP390">
        <v>1</v>
      </c>
      <c r="DQ390">
        <v>1</v>
      </c>
      <c r="DU390">
        <v>1013</v>
      </c>
      <c r="DV390" t="s">
        <v>185</v>
      </c>
      <c r="DW390" t="s">
        <v>185</v>
      </c>
      <c r="DX390">
        <v>1</v>
      </c>
      <c r="DZ390" t="s">
        <v>3</v>
      </c>
      <c r="EA390" t="s">
        <v>3</v>
      </c>
      <c r="EB390" t="s">
        <v>3</v>
      </c>
      <c r="EC390" t="s">
        <v>3</v>
      </c>
      <c r="EE390">
        <v>64850936</v>
      </c>
      <c r="EF390">
        <v>12</v>
      </c>
      <c r="EG390" t="s">
        <v>164</v>
      </c>
      <c r="EH390">
        <v>0</v>
      </c>
      <c r="EI390" t="s">
        <v>3</v>
      </c>
      <c r="EJ390">
        <v>2</v>
      </c>
      <c r="EK390">
        <v>500002</v>
      </c>
      <c r="EL390" t="s">
        <v>165</v>
      </c>
      <c r="EM390" t="s">
        <v>166</v>
      </c>
      <c r="EO390" t="s">
        <v>3</v>
      </c>
      <c r="EQ390">
        <v>0</v>
      </c>
      <c r="ER390">
        <v>58449.1</v>
      </c>
      <c r="ES390">
        <v>58449.1</v>
      </c>
      <c r="ET390">
        <v>0</v>
      </c>
      <c r="EU390">
        <v>0</v>
      </c>
      <c r="EV390">
        <v>0</v>
      </c>
      <c r="EW390">
        <v>0</v>
      </c>
      <c r="EX390">
        <v>0</v>
      </c>
      <c r="EY390">
        <v>0</v>
      </c>
      <c r="FQ390">
        <v>0</v>
      </c>
      <c r="FR390">
        <f t="shared" si="215"/>
        <v>0</v>
      </c>
      <c r="FS390">
        <v>0</v>
      </c>
      <c r="FX390">
        <v>0</v>
      </c>
      <c r="FY390">
        <v>0</v>
      </c>
      <c r="GA390" t="s">
        <v>3</v>
      </c>
      <c r="GD390">
        <v>1</v>
      </c>
      <c r="GF390">
        <v>-557955574</v>
      </c>
      <c r="GG390">
        <v>2</v>
      </c>
      <c r="GH390">
        <v>1</v>
      </c>
      <c r="GI390">
        <v>2</v>
      </c>
      <c r="GJ390">
        <v>0</v>
      </c>
      <c r="GK390">
        <v>0</v>
      </c>
      <c r="GL390">
        <f t="shared" si="216"/>
        <v>0</v>
      </c>
      <c r="GM390">
        <f t="shared" si="217"/>
        <v>2641.9</v>
      </c>
      <c r="GN390">
        <f t="shared" si="218"/>
        <v>0</v>
      </c>
      <c r="GO390">
        <f t="shared" si="219"/>
        <v>2641.9</v>
      </c>
      <c r="GP390">
        <f t="shared" si="220"/>
        <v>0</v>
      </c>
      <c r="GR390">
        <v>0</v>
      </c>
      <c r="GS390">
        <v>0</v>
      </c>
      <c r="GT390">
        <v>0</v>
      </c>
      <c r="GU390" t="s">
        <v>3</v>
      </c>
      <c r="GV390">
        <f t="shared" si="221"/>
        <v>0</v>
      </c>
      <c r="GW390">
        <v>1</v>
      </c>
      <c r="GX390">
        <f t="shared" si="222"/>
        <v>0</v>
      </c>
      <c r="HA390">
        <v>0</v>
      </c>
      <c r="HB390">
        <v>0</v>
      </c>
      <c r="HC390">
        <f t="shared" si="223"/>
        <v>0</v>
      </c>
      <c r="HE390" t="s">
        <v>3</v>
      </c>
      <c r="HF390" t="s">
        <v>3</v>
      </c>
      <c r="HM390" t="s">
        <v>3</v>
      </c>
      <c r="HN390" t="s">
        <v>3</v>
      </c>
      <c r="HO390" t="s">
        <v>3</v>
      </c>
      <c r="HP390" t="s">
        <v>3</v>
      </c>
      <c r="HQ390" t="s">
        <v>3</v>
      </c>
      <c r="IK390">
        <v>0</v>
      </c>
    </row>
    <row r="392" spans="1:245" x14ac:dyDescent="0.2">
      <c r="A392" s="2">
        <v>51</v>
      </c>
      <c r="B392" s="2">
        <f>B381</f>
        <v>1</v>
      </c>
      <c r="C392" s="2">
        <f>A381</f>
        <v>4</v>
      </c>
      <c r="D392" s="2">
        <f>ROW(A381)</f>
        <v>381</v>
      </c>
      <c r="E392" s="2"/>
      <c r="F392" s="2" t="str">
        <f>IF(F381&lt;&gt;"",F381,"")</f>
        <v>Новый раздел</v>
      </c>
      <c r="G392" s="2" t="str">
        <f>IF(G381&lt;&gt;"",G381,"")</f>
        <v>Материалы не учтенные ценником</v>
      </c>
      <c r="H392" s="2">
        <v>0</v>
      </c>
      <c r="I392" s="2"/>
      <c r="J392" s="2"/>
      <c r="K392" s="2"/>
      <c r="L392" s="2"/>
      <c r="M392" s="2"/>
      <c r="N392" s="2"/>
      <c r="O392" s="2">
        <f t="shared" ref="O392:T392" si="224">ROUND(AB392,2)</f>
        <v>1903129.76</v>
      </c>
      <c r="P392" s="2">
        <f t="shared" si="224"/>
        <v>1903129.76</v>
      </c>
      <c r="Q392" s="2">
        <f t="shared" si="224"/>
        <v>0</v>
      </c>
      <c r="R392" s="2">
        <f t="shared" si="224"/>
        <v>0</v>
      </c>
      <c r="S392" s="2">
        <f t="shared" si="224"/>
        <v>0</v>
      </c>
      <c r="T392" s="2">
        <f t="shared" si="224"/>
        <v>0</v>
      </c>
      <c r="U392" s="2">
        <f>AH392</f>
        <v>0</v>
      </c>
      <c r="V392" s="2">
        <f>AI392</f>
        <v>0</v>
      </c>
      <c r="W392" s="2">
        <f>ROUND(AJ392,2)</f>
        <v>0</v>
      </c>
      <c r="X392" s="2">
        <f>ROUND(AK392,2)</f>
        <v>0</v>
      </c>
      <c r="Y392" s="2">
        <f>ROUND(AL392,2)</f>
        <v>0</v>
      </c>
      <c r="Z392" s="2"/>
      <c r="AA392" s="2"/>
      <c r="AB392" s="2">
        <f>ROUND(SUMIF(AA385:AA390,"=65174513",O385:O390),2)</f>
        <v>1903129.76</v>
      </c>
      <c r="AC392" s="2">
        <f>ROUND(SUMIF(AA385:AA390,"=65174513",P385:P390),2)</f>
        <v>1903129.76</v>
      </c>
      <c r="AD392" s="2">
        <f>ROUND(SUMIF(AA385:AA390,"=65174513",Q385:Q390),2)</f>
        <v>0</v>
      </c>
      <c r="AE392" s="2">
        <f>ROUND(SUMIF(AA385:AA390,"=65174513",R385:R390),2)</f>
        <v>0</v>
      </c>
      <c r="AF392" s="2">
        <f>ROUND(SUMIF(AA385:AA390,"=65174513",S385:S390),2)</f>
        <v>0</v>
      </c>
      <c r="AG392" s="2">
        <f>ROUND(SUMIF(AA385:AA390,"=65174513",T385:T390),2)</f>
        <v>0</v>
      </c>
      <c r="AH392" s="2">
        <f>SUMIF(AA385:AA390,"=65174513",U385:U390)</f>
        <v>0</v>
      </c>
      <c r="AI392" s="2">
        <f>SUMIF(AA385:AA390,"=65174513",V385:V390)</f>
        <v>0</v>
      </c>
      <c r="AJ392" s="2">
        <f>ROUND(SUMIF(AA385:AA390,"=65174513",W385:W390),2)</f>
        <v>0</v>
      </c>
      <c r="AK392" s="2">
        <f>ROUND(SUMIF(AA385:AA390,"=65174513",X385:X390),2)</f>
        <v>0</v>
      </c>
      <c r="AL392" s="2">
        <f>ROUND(SUMIF(AA385:AA390,"=65174513",Y385:Y390),2)</f>
        <v>0</v>
      </c>
      <c r="AM392" s="2"/>
      <c r="AN392" s="2"/>
      <c r="AO392" s="2">
        <f t="shared" ref="AO392:BD392" si="225">ROUND(BX392,2)</f>
        <v>0</v>
      </c>
      <c r="AP392" s="2">
        <f t="shared" si="225"/>
        <v>0</v>
      </c>
      <c r="AQ392" s="2">
        <f t="shared" si="225"/>
        <v>0</v>
      </c>
      <c r="AR392" s="2">
        <f t="shared" si="225"/>
        <v>1903129.76</v>
      </c>
      <c r="AS392" s="2">
        <f t="shared" si="225"/>
        <v>35874.58</v>
      </c>
      <c r="AT392" s="2">
        <f t="shared" si="225"/>
        <v>1867255.18</v>
      </c>
      <c r="AU392" s="2">
        <f t="shared" si="225"/>
        <v>0</v>
      </c>
      <c r="AV392" s="2">
        <f t="shared" si="225"/>
        <v>1903129.76</v>
      </c>
      <c r="AW392" s="2">
        <f t="shared" si="225"/>
        <v>1903129.76</v>
      </c>
      <c r="AX392" s="2">
        <f t="shared" si="225"/>
        <v>0</v>
      </c>
      <c r="AY392" s="2">
        <f t="shared" si="225"/>
        <v>1903129.76</v>
      </c>
      <c r="AZ392" s="2">
        <f t="shared" si="225"/>
        <v>0</v>
      </c>
      <c r="BA392" s="2">
        <f t="shared" si="225"/>
        <v>0</v>
      </c>
      <c r="BB392" s="2">
        <f t="shared" si="225"/>
        <v>0</v>
      </c>
      <c r="BC392" s="2">
        <f t="shared" si="225"/>
        <v>0</v>
      </c>
      <c r="BD392" s="2">
        <f t="shared" si="225"/>
        <v>0</v>
      </c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>
        <f>ROUND(SUMIF(AA385:AA390,"=65174513",FQ385:FQ390),2)</f>
        <v>0</v>
      </c>
      <c r="BY392" s="2">
        <f>ROUND(SUMIF(AA385:AA390,"=65174513",FR385:FR390),2)</f>
        <v>0</v>
      </c>
      <c r="BZ392" s="2">
        <f>ROUND(SUMIF(AA385:AA390,"=65174513",GL385:GL390),2)</f>
        <v>0</v>
      </c>
      <c r="CA392" s="2">
        <f>ROUND(SUMIF(AA385:AA390,"=65174513",GM385:GM390),2)</f>
        <v>1903129.76</v>
      </c>
      <c r="CB392" s="2">
        <f>ROUND(SUMIF(AA385:AA390,"=65174513",GN385:GN390),2)</f>
        <v>35874.58</v>
      </c>
      <c r="CC392" s="2">
        <f>ROUND(SUMIF(AA385:AA390,"=65174513",GO385:GO390),2)</f>
        <v>1867255.18</v>
      </c>
      <c r="CD392" s="2">
        <f>ROUND(SUMIF(AA385:AA390,"=65174513",GP385:GP390),2)</f>
        <v>0</v>
      </c>
      <c r="CE392" s="2">
        <f>AC392-BX392</f>
        <v>1903129.76</v>
      </c>
      <c r="CF392" s="2">
        <f>AC392-BY392</f>
        <v>1903129.76</v>
      </c>
      <c r="CG392" s="2">
        <f>BX392-BZ392</f>
        <v>0</v>
      </c>
      <c r="CH392" s="2">
        <f>AC392-BX392-BY392+BZ392</f>
        <v>1903129.76</v>
      </c>
      <c r="CI392" s="2">
        <f>BY392-BZ392</f>
        <v>0</v>
      </c>
      <c r="CJ392" s="2">
        <f>ROUND(SUMIF(AA385:AA390,"=65174513",GX385:GX390),2)</f>
        <v>0</v>
      </c>
      <c r="CK392" s="2">
        <f>ROUND(SUMIF(AA385:AA390,"=65174513",GY385:GY390),2)</f>
        <v>0</v>
      </c>
      <c r="CL392" s="2">
        <f>ROUND(SUMIF(AA385:AA390,"=65174513",GZ385:GZ390),2)</f>
        <v>0</v>
      </c>
      <c r="CM392" s="2">
        <f>ROUND(SUMIF(AA385:AA390,"=65174513",HD385:HD390),2)</f>
        <v>0</v>
      </c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  <c r="CZ392" s="2"/>
      <c r="DA392" s="2"/>
      <c r="DB392" s="2"/>
      <c r="DC392" s="2"/>
      <c r="DD392" s="2"/>
      <c r="DE392" s="2"/>
      <c r="DF392" s="2"/>
      <c r="DG392" s="3"/>
      <c r="DH392" s="3"/>
      <c r="DI392" s="3"/>
      <c r="DJ392" s="3"/>
      <c r="DK392" s="3"/>
      <c r="DL392" s="3"/>
      <c r="DM392" s="3"/>
      <c r="DN392" s="3"/>
      <c r="DO392" s="3"/>
      <c r="DP392" s="3"/>
      <c r="DQ392" s="3"/>
      <c r="DR392" s="3"/>
      <c r="DS392" s="3"/>
      <c r="DT392" s="3"/>
      <c r="DU392" s="3"/>
      <c r="DV392" s="3"/>
      <c r="DW392" s="3"/>
      <c r="DX392" s="3"/>
      <c r="DY392" s="3"/>
      <c r="DZ392" s="3"/>
      <c r="EA392" s="3"/>
      <c r="EB392" s="3"/>
      <c r="EC392" s="3"/>
      <c r="ED392" s="3"/>
      <c r="EE392" s="3"/>
      <c r="EF392" s="3"/>
      <c r="EG392" s="3"/>
      <c r="EH392" s="3"/>
      <c r="EI392" s="3"/>
      <c r="EJ392" s="3"/>
      <c r="EK392" s="3"/>
      <c r="EL392" s="3"/>
      <c r="EM392" s="3"/>
      <c r="EN392" s="3"/>
      <c r="EO392" s="3"/>
      <c r="EP392" s="3"/>
      <c r="EQ392" s="3"/>
      <c r="ER392" s="3"/>
      <c r="ES392" s="3"/>
      <c r="ET392" s="3"/>
      <c r="EU392" s="3"/>
      <c r="EV392" s="3"/>
      <c r="EW392" s="3"/>
      <c r="EX392" s="3"/>
      <c r="EY392" s="3"/>
      <c r="EZ392" s="3"/>
      <c r="FA392" s="3"/>
      <c r="FB392" s="3"/>
      <c r="FC392" s="3"/>
      <c r="FD392" s="3"/>
      <c r="FE392" s="3"/>
      <c r="FF392" s="3"/>
      <c r="FG392" s="3"/>
      <c r="FH392" s="3"/>
      <c r="FI392" s="3"/>
      <c r="FJ392" s="3"/>
      <c r="FK392" s="3"/>
      <c r="FL392" s="3"/>
      <c r="FM392" s="3"/>
      <c r="FN392" s="3"/>
      <c r="FO392" s="3"/>
      <c r="FP392" s="3"/>
      <c r="FQ392" s="3"/>
      <c r="FR392" s="3"/>
      <c r="FS392" s="3"/>
      <c r="FT392" s="3"/>
      <c r="FU392" s="3"/>
      <c r="FV392" s="3"/>
      <c r="FW392" s="3"/>
      <c r="FX392" s="3"/>
      <c r="FY392" s="3"/>
      <c r="FZ392" s="3"/>
      <c r="GA392" s="3"/>
      <c r="GB392" s="3"/>
      <c r="GC392" s="3"/>
      <c r="GD392" s="3"/>
      <c r="GE392" s="3"/>
      <c r="GF392" s="3"/>
      <c r="GG392" s="3"/>
      <c r="GH392" s="3"/>
      <c r="GI392" s="3"/>
      <c r="GJ392" s="3"/>
      <c r="GK392" s="3"/>
      <c r="GL392" s="3"/>
      <c r="GM392" s="3"/>
      <c r="GN392" s="3"/>
      <c r="GO392" s="3"/>
      <c r="GP392" s="3"/>
      <c r="GQ392" s="3"/>
      <c r="GR392" s="3"/>
      <c r="GS392" s="3"/>
      <c r="GT392" s="3"/>
      <c r="GU392" s="3"/>
      <c r="GV392" s="3"/>
      <c r="GW392" s="3"/>
      <c r="GX392" s="3">
        <v>0</v>
      </c>
    </row>
    <row r="394" spans="1:245" x14ac:dyDescent="0.2">
      <c r="A394" s="4">
        <v>50</v>
      </c>
      <c r="B394" s="4">
        <v>0</v>
      </c>
      <c r="C394" s="4">
        <v>0</v>
      </c>
      <c r="D394" s="4">
        <v>1</v>
      </c>
      <c r="E394" s="4">
        <v>201</v>
      </c>
      <c r="F394" s="4">
        <f>ROUND(Source!O392,O394)</f>
        <v>1903129.76</v>
      </c>
      <c r="G394" s="4" t="s">
        <v>65</v>
      </c>
      <c r="H394" s="4" t="s">
        <v>66</v>
      </c>
      <c r="I394" s="4"/>
      <c r="J394" s="4"/>
      <c r="K394" s="4">
        <v>201</v>
      </c>
      <c r="L394" s="4">
        <v>1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1903129.76</v>
      </c>
      <c r="X394" s="4">
        <v>1</v>
      </c>
      <c r="Y394" s="4">
        <v>1903129.76</v>
      </c>
      <c r="Z394" s="4"/>
      <c r="AA394" s="4"/>
      <c r="AB394" s="4"/>
    </row>
    <row r="395" spans="1:245" x14ac:dyDescent="0.2">
      <c r="A395" s="4">
        <v>50</v>
      </c>
      <c r="B395" s="4">
        <v>0</v>
      </c>
      <c r="C395" s="4">
        <v>0</v>
      </c>
      <c r="D395" s="4">
        <v>1</v>
      </c>
      <c r="E395" s="4">
        <v>202</v>
      </c>
      <c r="F395" s="4">
        <f>ROUND(Source!P392,O395)</f>
        <v>1903129.76</v>
      </c>
      <c r="G395" s="4" t="s">
        <v>67</v>
      </c>
      <c r="H395" s="4" t="s">
        <v>68</v>
      </c>
      <c r="I395" s="4"/>
      <c r="J395" s="4"/>
      <c r="K395" s="4">
        <v>202</v>
      </c>
      <c r="L395" s="4">
        <v>2</v>
      </c>
      <c r="M395" s="4">
        <v>3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>
        <v>1903129.76</v>
      </c>
      <c r="X395" s="4">
        <v>1</v>
      </c>
      <c r="Y395" s="4">
        <v>1903129.76</v>
      </c>
      <c r="Z395" s="4"/>
      <c r="AA395" s="4"/>
      <c r="AB395" s="4"/>
    </row>
    <row r="396" spans="1:245" x14ac:dyDescent="0.2">
      <c r="A396" s="4">
        <v>50</v>
      </c>
      <c r="B396" s="4">
        <v>0</v>
      </c>
      <c r="C396" s="4">
        <v>0</v>
      </c>
      <c r="D396" s="4">
        <v>1</v>
      </c>
      <c r="E396" s="4">
        <v>222</v>
      </c>
      <c r="F396" s="4">
        <f>ROUND(Source!AO392,O396)</f>
        <v>0</v>
      </c>
      <c r="G396" s="4" t="s">
        <v>69</v>
      </c>
      <c r="H396" s="4" t="s">
        <v>70</v>
      </c>
      <c r="I396" s="4"/>
      <c r="J396" s="4"/>
      <c r="K396" s="4">
        <v>222</v>
      </c>
      <c r="L396" s="4">
        <v>3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45" x14ac:dyDescent="0.2">
      <c r="A397" s="4">
        <v>50</v>
      </c>
      <c r="B397" s="4">
        <v>0</v>
      </c>
      <c r="C397" s="4">
        <v>0</v>
      </c>
      <c r="D397" s="4">
        <v>1</v>
      </c>
      <c r="E397" s="4">
        <v>225</v>
      </c>
      <c r="F397" s="4">
        <f>ROUND(Source!AV392,O397)</f>
        <v>1903129.76</v>
      </c>
      <c r="G397" s="4" t="s">
        <v>71</v>
      </c>
      <c r="H397" s="4" t="s">
        <v>72</v>
      </c>
      <c r="I397" s="4"/>
      <c r="J397" s="4"/>
      <c r="K397" s="4">
        <v>225</v>
      </c>
      <c r="L397" s="4">
        <v>4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1903129.76</v>
      </c>
      <c r="X397" s="4">
        <v>1</v>
      </c>
      <c r="Y397" s="4">
        <v>1903129.76</v>
      </c>
      <c r="Z397" s="4"/>
      <c r="AA397" s="4"/>
      <c r="AB397" s="4"/>
    </row>
    <row r="398" spans="1:245" x14ac:dyDescent="0.2">
      <c r="A398" s="4">
        <v>50</v>
      </c>
      <c r="B398" s="4">
        <v>0</v>
      </c>
      <c r="C398" s="4">
        <v>0</v>
      </c>
      <c r="D398" s="4">
        <v>1</v>
      </c>
      <c r="E398" s="4">
        <v>226</v>
      </c>
      <c r="F398" s="4">
        <f>ROUND(Source!AW392,O398)</f>
        <v>1903129.76</v>
      </c>
      <c r="G398" s="4" t="s">
        <v>73</v>
      </c>
      <c r="H398" s="4" t="s">
        <v>74</v>
      </c>
      <c r="I398" s="4"/>
      <c r="J398" s="4"/>
      <c r="K398" s="4">
        <v>226</v>
      </c>
      <c r="L398" s="4">
        <v>5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1903129.76</v>
      </c>
      <c r="X398" s="4">
        <v>1</v>
      </c>
      <c r="Y398" s="4">
        <v>1903129.76</v>
      </c>
      <c r="Z398" s="4"/>
      <c r="AA398" s="4"/>
      <c r="AB398" s="4"/>
    </row>
    <row r="399" spans="1:245" x14ac:dyDescent="0.2">
      <c r="A399" s="4">
        <v>50</v>
      </c>
      <c r="B399" s="4">
        <v>0</v>
      </c>
      <c r="C399" s="4">
        <v>0</v>
      </c>
      <c r="D399" s="4">
        <v>1</v>
      </c>
      <c r="E399" s="4">
        <v>227</v>
      </c>
      <c r="F399" s="4">
        <f>ROUND(Source!AX392,O399)</f>
        <v>0</v>
      </c>
      <c r="G399" s="4" t="s">
        <v>75</v>
      </c>
      <c r="H399" s="4" t="s">
        <v>76</v>
      </c>
      <c r="I399" s="4"/>
      <c r="J399" s="4"/>
      <c r="K399" s="4">
        <v>227</v>
      </c>
      <c r="L399" s="4">
        <v>6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45" x14ac:dyDescent="0.2">
      <c r="A400" s="4">
        <v>50</v>
      </c>
      <c r="B400" s="4">
        <v>0</v>
      </c>
      <c r="C400" s="4">
        <v>0</v>
      </c>
      <c r="D400" s="4">
        <v>1</v>
      </c>
      <c r="E400" s="4">
        <v>228</v>
      </c>
      <c r="F400" s="4">
        <f>ROUND(Source!AY392,O400)</f>
        <v>1903129.76</v>
      </c>
      <c r="G400" s="4" t="s">
        <v>77</v>
      </c>
      <c r="H400" s="4" t="s">
        <v>78</v>
      </c>
      <c r="I400" s="4"/>
      <c r="J400" s="4"/>
      <c r="K400" s="4">
        <v>228</v>
      </c>
      <c r="L400" s="4">
        <v>7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1903129.76</v>
      </c>
      <c r="X400" s="4">
        <v>1</v>
      </c>
      <c r="Y400" s="4">
        <v>1903129.76</v>
      </c>
      <c r="Z400" s="4"/>
      <c r="AA400" s="4"/>
      <c r="AB400" s="4"/>
    </row>
    <row r="401" spans="1:28" x14ac:dyDescent="0.2">
      <c r="A401" s="4">
        <v>50</v>
      </c>
      <c r="B401" s="4">
        <v>0</v>
      </c>
      <c r="C401" s="4">
        <v>0</v>
      </c>
      <c r="D401" s="4">
        <v>1</v>
      </c>
      <c r="E401" s="4">
        <v>216</v>
      </c>
      <c r="F401" s="4">
        <f>ROUND(Source!AP392,O401)</f>
        <v>0</v>
      </c>
      <c r="G401" s="4" t="s">
        <v>79</v>
      </c>
      <c r="H401" s="4" t="s">
        <v>80</v>
      </c>
      <c r="I401" s="4"/>
      <c r="J401" s="4"/>
      <c r="K401" s="4">
        <v>216</v>
      </c>
      <c r="L401" s="4">
        <v>8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0</v>
      </c>
      <c r="X401" s="4">
        <v>1</v>
      </c>
      <c r="Y401" s="4">
        <v>0</v>
      </c>
      <c r="Z401" s="4"/>
      <c r="AA401" s="4"/>
      <c r="AB401" s="4"/>
    </row>
    <row r="402" spans="1:28" x14ac:dyDescent="0.2">
      <c r="A402" s="4">
        <v>50</v>
      </c>
      <c r="B402" s="4">
        <v>0</v>
      </c>
      <c r="C402" s="4">
        <v>0</v>
      </c>
      <c r="D402" s="4">
        <v>1</v>
      </c>
      <c r="E402" s="4">
        <v>223</v>
      </c>
      <c r="F402" s="4">
        <f>ROUND(Source!AQ392,O402)</f>
        <v>0</v>
      </c>
      <c r="G402" s="4" t="s">
        <v>81</v>
      </c>
      <c r="H402" s="4" t="s">
        <v>82</v>
      </c>
      <c r="I402" s="4"/>
      <c r="J402" s="4"/>
      <c r="K402" s="4">
        <v>223</v>
      </c>
      <c r="L402" s="4">
        <v>9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0</v>
      </c>
      <c r="X402" s="4">
        <v>1</v>
      </c>
      <c r="Y402" s="4">
        <v>0</v>
      </c>
      <c r="Z402" s="4"/>
      <c r="AA402" s="4"/>
      <c r="AB402" s="4"/>
    </row>
    <row r="403" spans="1:28" x14ac:dyDescent="0.2">
      <c r="A403" s="4">
        <v>50</v>
      </c>
      <c r="B403" s="4">
        <v>0</v>
      </c>
      <c r="C403" s="4">
        <v>0</v>
      </c>
      <c r="D403" s="4">
        <v>1</v>
      </c>
      <c r="E403" s="4">
        <v>229</v>
      </c>
      <c r="F403" s="4">
        <f>ROUND(Source!AZ392,O403)</f>
        <v>0</v>
      </c>
      <c r="G403" s="4" t="s">
        <v>83</v>
      </c>
      <c r="H403" s="4" t="s">
        <v>84</v>
      </c>
      <c r="I403" s="4"/>
      <c r="J403" s="4"/>
      <c r="K403" s="4">
        <v>229</v>
      </c>
      <c r="L403" s="4">
        <v>10</v>
      </c>
      <c r="M403" s="4">
        <v>3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0</v>
      </c>
      <c r="X403" s="4">
        <v>1</v>
      </c>
      <c r="Y403" s="4">
        <v>0</v>
      </c>
      <c r="Z403" s="4"/>
      <c r="AA403" s="4"/>
      <c r="AB403" s="4"/>
    </row>
    <row r="404" spans="1:28" x14ac:dyDescent="0.2">
      <c r="A404" s="4">
        <v>50</v>
      </c>
      <c r="B404" s="4">
        <v>0</v>
      </c>
      <c r="C404" s="4">
        <v>0</v>
      </c>
      <c r="D404" s="4">
        <v>1</v>
      </c>
      <c r="E404" s="4">
        <v>203</v>
      </c>
      <c r="F404" s="4">
        <f>ROUND(Source!Q392,O404)</f>
        <v>0</v>
      </c>
      <c r="G404" s="4" t="s">
        <v>85</v>
      </c>
      <c r="H404" s="4" t="s">
        <v>86</v>
      </c>
      <c r="I404" s="4"/>
      <c r="J404" s="4"/>
      <c r="K404" s="4">
        <v>203</v>
      </c>
      <c r="L404" s="4">
        <v>11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>
        <v>0</v>
      </c>
      <c r="X404" s="4">
        <v>1</v>
      </c>
      <c r="Y404" s="4">
        <v>0</v>
      </c>
      <c r="Z404" s="4"/>
      <c r="AA404" s="4"/>
      <c r="AB404" s="4"/>
    </row>
    <row r="405" spans="1:28" x14ac:dyDescent="0.2">
      <c r="A405" s="4">
        <v>50</v>
      </c>
      <c r="B405" s="4">
        <v>0</v>
      </c>
      <c r="C405" s="4">
        <v>0</v>
      </c>
      <c r="D405" s="4">
        <v>1</v>
      </c>
      <c r="E405" s="4">
        <v>231</v>
      </c>
      <c r="F405" s="4">
        <f>ROUND(Source!BB392,O405)</f>
        <v>0</v>
      </c>
      <c r="G405" s="4" t="s">
        <v>87</v>
      </c>
      <c r="H405" s="4" t="s">
        <v>88</v>
      </c>
      <c r="I405" s="4"/>
      <c r="J405" s="4"/>
      <c r="K405" s="4">
        <v>231</v>
      </c>
      <c r="L405" s="4">
        <v>12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0</v>
      </c>
      <c r="X405" s="4">
        <v>1</v>
      </c>
      <c r="Y405" s="4">
        <v>0</v>
      </c>
      <c r="Z405" s="4"/>
      <c r="AA405" s="4"/>
      <c r="AB405" s="4"/>
    </row>
    <row r="406" spans="1:28" x14ac:dyDescent="0.2">
      <c r="A406" s="4">
        <v>50</v>
      </c>
      <c r="B406" s="4">
        <v>0</v>
      </c>
      <c r="C406" s="4">
        <v>0</v>
      </c>
      <c r="D406" s="4">
        <v>1</v>
      </c>
      <c r="E406" s="4">
        <v>204</v>
      </c>
      <c r="F406" s="4">
        <f>ROUND(Source!R392,O406)</f>
        <v>0</v>
      </c>
      <c r="G406" s="4" t="s">
        <v>89</v>
      </c>
      <c r="H406" s="4" t="s">
        <v>90</v>
      </c>
      <c r="I406" s="4"/>
      <c r="J406" s="4"/>
      <c r="K406" s="4">
        <v>204</v>
      </c>
      <c r="L406" s="4">
        <v>13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0</v>
      </c>
      <c r="X406" s="4">
        <v>1</v>
      </c>
      <c r="Y406" s="4">
        <v>0</v>
      </c>
      <c r="Z406" s="4"/>
      <c r="AA406" s="4"/>
      <c r="AB406" s="4"/>
    </row>
    <row r="407" spans="1:28" x14ac:dyDescent="0.2">
      <c r="A407" s="4">
        <v>50</v>
      </c>
      <c r="B407" s="4">
        <v>0</v>
      </c>
      <c r="C407" s="4">
        <v>0</v>
      </c>
      <c r="D407" s="4">
        <v>1</v>
      </c>
      <c r="E407" s="4">
        <v>205</v>
      </c>
      <c r="F407" s="4">
        <f>ROUND(Source!S392,O407)</f>
        <v>0</v>
      </c>
      <c r="G407" s="4" t="s">
        <v>91</v>
      </c>
      <c r="H407" s="4" t="s">
        <v>92</v>
      </c>
      <c r="I407" s="4"/>
      <c r="J407" s="4"/>
      <c r="K407" s="4">
        <v>205</v>
      </c>
      <c r="L407" s="4">
        <v>14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0</v>
      </c>
      <c r="X407" s="4">
        <v>1</v>
      </c>
      <c r="Y407" s="4">
        <v>0</v>
      </c>
      <c r="Z407" s="4"/>
      <c r="AA407" s="4"/>
      <c r="AB407" s="4"/>
    </row>
    <row r="408" spans="1:28" x14ac:dyDescent="0.2">
      <c r="A408" s="4">
        <v>50</v>
      </c>
      <c r="B408" s="4">
        <v>0</v>
      </c>
      <c r="C408" s="4">
        <v>0</v>
      </c>
      <c r="D408" s="4">
        <v>1</v>
      </c>
      <c r="E408" s="4">
        <v>232</v>
      </c>
      <c r="F408" s="4">
        <f>ROUND(Source!BC392,O408)</f>
        <v>0</v>
      </c>
      <c r="G408" s="4" t="s">
        <v>93</v>
      </c>
      <c r="H408" s="4" t="s">
        <v>94</v>
      </c>
      <c r="I408" s="4"/>
      <c r="J408" s="4"/>
      <c r="K408" s="4">
        <v>232</v>
      </c>
      <c r="L408" s="4">
        <v>15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0</v>
      </c>
      <c r="X408" s="4">
        <v>1</v>
      </c>
      <c r="Y408" s="4">
        <v>0</v>
      </c>
      <c r="Z408" s="4"/>
      <c r="AA408" s="4"/>
      <c r="AB408" s="4"/>
    </row>
    <row r="409" spans="1:28" x14ac:dyDescent="0.2">
      <c r="A409" s="4">
        <v>50</v>
      </c>
      <c r="B409" s="4">
        <v>0</v>
      </c>
      <c r="C409" s="4">
        <v>0</v>
      </c>
      <c r="D409" s="4">
        <v>1</v>
      </c>
      <c r="E409" s="4">
        <v>214</v>
      </c>
      <c r="F409" s="4">
        <f>ROUND(Source!AS392,O409)</f>
        <v>35874.58</v>
      </c>
      <c r="G409" s="4" t="s">
        <v>95</v>
      </c>
      <c r="H409" s="4" t="s">
        <v>96</v>
      </c>
      <c r="I409" s="4"/>
      <c r="J409" s="4"/>
      <c r="K409" s="4">
        <v>214</v>
      </c>
      <c r="L409" s="4">
        <v>16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35874.58</v>
      </c>
      <c r="X409" s="4">
        <v>1</v>
      </c>
      <c r="Y409" s="4">
        <v>35874.58</v>
      </c>
      <c r="Z409" s="4"/>
      <c r="AA409" s="4"/>
      <c r="AB409" s="4"/>
    </row>
    <row r="410" spans="1:28" x14ac:dyDescent="0.2">
      <c r="A410" s="4">
        <v>50</v>
      </c>
      <c r="B410" s="4">
        <v>0</v>
      </c>
      <c r="C410" s="4">
        <v>0</v>
      </c>
      <c r="D410" s="4">
        <v>1</v>
      </c>
      <c r="E410" s="4">
        <v>215</v>
      </c>
      <c r="F410" s="4">
        <f>ROUND(Source!AT392,O410)</f>
        <v>1867255.18</v>
      </c>
      <c r="G410" s="4" t="s">
        <v>97</v>
      </c>
      <c r="H410" s="4" t="s">
        <v>98</v>
      </c>
      <c r="I410" s="4"/>
      <c r="J410" s="4"/>
      <c r="K410" s="4">
        <v>215</v>
      </c>
      <c r="L410" s="4">
        <v>17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1867255.18</v>
      </c>
      <c r="X410" s="4">
        <v>1</v>
      </c>
      <c r="Y410" s="4">
        <v>1867255.18</v>
      </c>
      <c r="Z410" s="4"/>
      <c r="AA410" s="4"/>
      <c r="AB410" s="4"/>
    </row>
    <row r="411" spans="1:28" x14ac:dyDescent="0.2">
      <c r="A411" s="4">
        <v>50</v>
      </c>
      <c r="B411" s="4">
        <v>0</v>
      </c>
      <c r="C411" s="4">
        <v>0</v>
      </c>
      <c r="D411" s="4">
        <v>1</v>
      </c>
      <c r="E411" s="4">
        <v>217</v>
      </c>
      <c r="F411" s="4">
        <f>ROUND(Source!AU392,O411)</f>
        <v>0</v>
      </c>
      <c r="G411" s="4" t="s">
        <v>99</v>
      </c>
      <c r="H411" s="4" t="s">
        <v>100</v>
      </c>
      <c r="I411" s="4"/>
      <c r="J411" s="4"/>
      <c r="K411" s="4">
        <v>217</v>
      </c>
      <c r="L411" s="4">
        <v>18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0</v>
      </c>
      <c r="X411" s="4">
        <v>1</v>
      </c>
      <c r="Y411" s="4">
        <v>0</v>
      </c>
      <c r="Z411" s="4"/>
      <c r="AA411" s="4"/>
      <c r="AB411" s="4"/>
    </row>
    <row r="412" spans="1:28" x14ac:dyDescent="0.2">
      <c r="A412" s="4">
        <v>50</v>
      </c>
      <c r="B412" s="4">
        <v>0</v>
      </c>
      <c r="C412" s="4">
        <v>0</v>
      </c>
      <c r="D412" s="4">
        <v>1</v>
      </c>
      <c r="E412" s="4">
        <v>230</v>
      </c>
      <c r="F412" s="4">
        <f>ROUND(Source!BA392,O412)</f>
        <v>0</v>
      </c>
      <c r="G412" s="4" t="s">
        <v>101</v>
      </c>
      <c r="H412" s="4" t="s">
        <v>102</v>
      </c>
      <c r="I412" s="4"/>
      <c r="J412" s="4"/>
      <c r="K412" s="4">
        <v>230</v>
      </c>
      <c r="L412" s="4">
        <v>19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8" x14ac:dyDescent="0.2">
      <c r="A413" s="4">
        <v>50</v>
      </c>
      <c r="B413" s="4">
        <v>0</v>
      </c>
      <c r="C413" s="4">
        <v>0</v>
      </c>
      <c r="D413" s="4">
        <v>1</v>
      </c>
      <c r="E413" s="4">
        <v>206</v>
      </c>
      <c r="F413" s="4">
        <f>ROUND(Source!T392,O413)</f>
        <v>0</v>
      </c>
      <c r="G413" s="4" t="s">
        <v>103</v>
      </c>
      <c r="H413" s="4" t="s">
        <v>104</v>
      </c>
      <c r="I413" s="4"/>
      <c r="J413" s="4"/>
      <c r="K413" s="4">
        <v>206</v>
      </c>
      <c r="L413" s="4">
        <v>20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0</v>
      </c>
      <c r="X413" s="4">
        <v>1</v>
      </c>
      <c r="Y413" s="4">
        <v>0</v>
      </c>
      <c r="Z413" s="4"/>
      <c r="AA413" s="4"/>
      <c r="AB413" s="4"/>
    </row>
    <row r="414" spans="1:28" x14ac:dyDescent="0.2">
      <c r="A414" s="4">
        <v>50</v>
      </c>
      <c r="B414" s="4">
        <v>0</v>
      </c>
      <c r="C414" s="4">
        <v>0</v>
      </c>
      <c r="D414" s="4">
        <v>1</v>
      </c>
      <c r="E414" s="4">
        <v>207</v>
      </c>
      <c r="F414" s="4">
        <f>ROUND(Source!U392,O414)</f>
        <v>0</v>
      </c>
      <c r="G414" s="4" t="s">
        <v>105</v>
      </c>
      <c r="H414" s="4" t="s">
        <v>106</v>
      </c>
      <c r="I414" s="4"/>
      <c r="J414" s="4"/>
      <c r="K414" s="4">
        <v>207</v>
      </c>
      <c r="L414" s="4">
        <v>21</v>
      </c>
      <c r="M414" s="4">
        <v>3</v>
      </c>
      <c r="N414" s="4" t="s">
        <v>3</v>
      </c>
      <c r="O414" s="4">
        <v>7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8" x14ac:dyDescent="0.2">
      <c r="A415" s="4">
        <v>50</v>
      </c>
      <c r="B415" s="4">
        <v>0</v>
      </c>
      <c r="C415" s="4">
        <v>0</v>
      </c>
      <c r="D415" s="4">
        <v>1</v>
      </c>
      <c r="E415" s="4">
        <v>208</v>
      </c>
      <c r="F415" s="4">
        <f>ROUND(Source!V392,O415)</f>
        <v>0</v>
      </c>
      <c r="G415" s="4" t="s">
        <v>107</v>
      </c>
      <c r="H415" s="4" t="s">
        <v>108</v>
      </c>
      <c r="I415" s="4"/>
      <c r="J415" s="4"/>
      <c r="K415" s="4">
        <v>208</v>
      </c>
      <c r="L415" s="4">
        <v>22</v>
      </c>
      <c r="M415" s="4">
        <v>3</v>
      </c>
      <c r="N415" s="4" t="s">
        <v>3</v>
      </c>
      <c r="O415" s="4">
        <v>7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8" x14ac:dyDescent="0.2">
      <c r="A416" s="4">
        <v>50</v>
      </c>
      <c r="B416" s="4">
        <v>0</v>
      </c>
      <c r="C416" s="4">
        <v>0</v>
      </c>
      <c r="D416" s="4">
        <v>1</v>
      </c>
      <c r="E416" s="4">
        <v>209</v>
      </c>
      <c r="F416" s="4">
        <f>ROUND(Source!W392,O416)</f>
        <v>0</v>
      </c>
      <c r="G416" s="4" t="s">
        <v>109</v>
      </c>
      <c r="H416" s="4" t="s">
        <v>110</v>
      </c>
      <c r="I416" s="4"/>
      <c r="J416" s="4"/>
      <c r="K416" s="4">
        <v>209</v>
      </c>
      <c r="L416" s="4">
        <v>23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45" x14ac:dyDescent="0.2">
      <c r="A417" s="4">
        <v>50</v>
      </c>
      <c r="B417" s="4">
        <v>0</v>
      </c>
      <c r="C417" s="4">
        <v>0</v>
      </c>
      <c r="D417" s="4">
        <v>1</v>
      </c>
      <c r="E417" s="4">
        <v>233</v>
      </c>
      <c r="F417" s="4">
        <f>ROUND(Source!BD392,O417)</f>
        <v>0</v>
      </c>
      <c r="G417" s="4" t="s">
        <v>111</v>
      </c>
      <c r="H417" s="4" t="s">
        <v>112</v>
      </c>
      <c r="I417" s="4"/>
      <c r="J417" s="4"/>
      <c r="K417" s="4">
        <v>233</v>
      </c>
      <c r="L417" s="4">
        <v>24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0</v>
      </c>
      <c r="X417" s="4">
        <v>1</v>
      </c>
      <c r="Y417" s="4">
        <v>0</v>
      </c>
      <c r="Z417" s="4"/>
      <c r="AA417" s="4"/>
      <c r="AB417" s="4"/>
    </row>
    <row r="418" spans="1:245" x14ac:dyDescent="0.2">
      <c r="A418" s="4">
        <v>50</v>
      </c>
      <c r="B418" s="4">
        <v>0</v>
      </c>
      <c r="C418" s="4">
        <v>0</v>
      </c>
      <c r="D418" s="4">
        <v>1</v>
      </c>
      <c r="E418" s="4">
        <v>210</v>
      </c>
      <c r="F418" s="4">
        <f>ROUND(Source!X392,O418)</f>
        <v>0</v>
      </c>
      <c r="G418" s="4" t="s">
        <v>113</v>
      </c>
      <c r="H418" s="4" t="s">
        <v>114</v>
      </c>
      <c r="I418" s="4"/>
      <c r="J418" s="4"/>
      <c r="K418" s="4">
        <v>210</v>
      </c>
      <c r="L418" s="4">
        <v>25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45" x14ac:dyDescent="0.2">
      <c r="A419" s="4">
        <v>50</v>
      </c>
      <c r="B419" s="4">
        <v>0</v>
      </c>
      <c r="C419" s="4">
        <v>0</v>
      </c>
      <c r="D419" s="4">
        <v>1</v>
      </c>
      <c r="E419" s="4">
        <v>211</v>
      </c>
      <c r="F419" s="4">
        <f>ROUND(Source!Y392,O419)</f>
        <v>0</v>
      </c>
      <c r="G419" s="4" t="s">
        <v>115</v>
      </c>
      <c r="H419" s="4" t="s">
        <v>116</v>
      </c>
      <c r="I419" s="4"/>
      <c r="J419" s="4"/>
      <c r="K419" s="4">
        <v>211</v>
      </c>
      <c r="L419" s="4">
        <v>26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0</v>
      </c>
      <c r="X419" s="4">
        <v>1</v>
      </c>
      <c r="Y419" s="4">
        <v>0</v>
      </c>
      <c r="Z419" s="4"/>
      <c r="AA419" s="4"/>
      <c r="AB419" s="4"/>
    </row>
    <row r="420" spans="1:245" x14ac:dyDescent="0.2">
      <c r="A420" s="4">
        <v>50</v>
      </c>
      <c r="B420" s="4">
        <v>0</v>
      </c>
      <c r="C420" s="4">
        <v>0</v>
      </c>
      <c r="D420" s="4">
        <v>1</v>
      </c>
      <c r="E420" s="4">
        <v>224</v>
      </c>
      <c r="F420" s="4">
        <f>ROUND(Source!AR392,O420)</f>
        <v>1903129.76</v>
      </c>
      <c r="G420" s="4" t="s">
        <v>117</v>
      </c>
      <c r="H420" s="4" t="s">
        <v>118</v>
      </c>
      <c r="I420" s="4"/>
      <c r="J420" s="4"/>
      <c r="K420" s="4">
        <v>224</v>
      </c>
      <c r="L420" s="4">
        <v>27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1903129.76</v>
      </c>
      <c r="X420" s="4">
        <v>1</v>
      </c>
      <c r="Y420" s="4">
        <v>1903129.76</v>
      </c>
      <c r="Z420" s="4"/>
      <c r="AA420" s="4"/>
      <c r="AB420" s="4"/>
    </row>
    <row r="422" spans="1:245" x14ac:dyDescent="0.2">
      <c r="A422" s="1">
        <v>4</v>
      </c>
      <c r="B422" s="1">
        <v>1</v>
      </c>
      <c r="C422" s="1"/>
      <c r="D422" s="1">
        <f>ROW(A430)</f>
        <v>430</v>
      </c>
      <c r="E422" s="1"/>
      <c r="F422" s="1" t="s">
        <v>18</v>
      </c>
      <c r="G422" s="1" t="s">
        <v>187</v>
      </c>
      <c r="H422" s="1" t="s">
        <v>3</v>
      </c>
      <c r="I422" s="1">
        <v>0</v>
      </c>
      <c r="J422" s="1"/>
      <c r="K422" s="1">
        <v>0</v>
      </c>
      <c r="L422" s="1"/>
      <c r="M422" s="1" t="s">
        <v>3</v>
      </c>
      <c r="N422" s="1"/>
      <c r="O422" s="1"/>
      <c r="P422" s="1"/>
      <c r="Q422" s="1"/>
      <c r="R422" s="1"/>
      <c r="S422" s="1">
        <v>0</v>
      </c>
      <c r="T422" s="1"/>
      <c r="U422" s="1" t="s">
        <v>3</v>
      </c>
      <c r="V422" s="1">
        <v>0</v>
      </c>
      <c r="W422" s="1"/>
      <c r="X422" s="1"/>
      <c r="Y422" s="1"/>
      <c r="Z422" s="1"/>
      <c r="AA422" s="1"/>
      <c r="AB422" s="1" t="s">
        <v>3</v>
      </c>
      <c r="AC422" s="1" t="s">
        <v>3</v>
      </c>
      <c r="AD422" s="1" t="s">
        <v>3</v>
      </c>
      <c r="AE422" s="1" t="s">
        <v>3</v>
      </c>
      <c r="AF422" s="1" t="s">
        <v>3</v>
      </c>
      <c r="AG422" s="1" t="s">
        <v>3</v>
      </c>
      <c r="AH422" s="1"/>
      <c r="AI422" s="1"/>
      <c r="AJ422" s="1"/>
      <c r="AK422" s="1"/>
      <c r="AL422" s="1"/>
      <c r="AM422" s="1"/>
      <c r="AN422" s="1"/>
      <c r="AO422" s="1"/>
      <c r="AP422" s="1" t="s">
        <v>3</v>
      </c>
      <c r="AQ422" s="1" t="s">
        <v>3</v>
      </c>
      <c r="AR422" s="1" t="s">
        <v>3</v>
      </c>
      <c r="AS422" s="1"/>
      <c r="AT422" s="1"/>
      <c r="AU422" s="1"/>
      <c r="AV422" s="1"/>
      <c r="AW422" s="1"/>
      <c r="AX422" s="1"/>
      <c r="AY422" s="1"/>
      <c r="AZ422" s="1" t="s">
        <v>3</v>
      </c>
      <c r="BA422" s="1"/>
      <c r="BB422" s="1" t="s">
        <v>3</v>
      </c>
      <c r="BC422" s="1" t="s">
        <v>3</v>
      </c>
      <c r="BD422" s="1" t="s">
        <v>3</v>
      </c>
      <c r="BE422" s="1" t="s">
        <v>3</v>
      </c>
      <c r="BF422" s="1" t="s">
        <v>3</v>
      </c>
      <c r="BG422" s="1" t="s">
        <v>3</v>
      </c>
      <c r="BH422" s="1" t="s">
        <v>3</v>
      </c>
      <c r="BI422" s="1" t="s">
        <v>3</v>
      </c>
      <c r="BJ422" s="1" t="s">
        <v>3</v>
      </c>
      <c r="BK422" s="1" t="s">
        <v>3</v>
      </c>
      <c r="BL422" s="1" t="s">
        <v>3</v>
      </c>
      <c r="BM422" s="1" t="s">
        <v>3</v>
      </c>
      <c r="BN422" s="1" t="s">
        <v>3</v>
      </c>
      <c r="BO422" s="1" t="s">
        <v>3</v>
      </c>
      <c r="BP422" s="1" t="s">
        <v>3</v>
      </c>
      <c r="BQ422" s="1"/>
      <c r="BR422" s="1"/>
      <c r="BS422" s="1"/>
      <c r="BT422" s="1"/>
      <c r="BU422" s="1"/>
      <c r="BV422" s="1"/>
      <c r="BW422" s="1"/>
      <c r="BX422" s="1">
        <v>0</v>
      </c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>
        <v>0</v>
      </c>
    </row>
    <row r="424" spans="1:245" x14ac:dyDescent="0.2">
      <c r="A424" s="2">
        <v>52</v>
      </c>
      <c r="B424" s="2">
        <f t="shared" ref="B424:G424" si="226">B430</f>
        <v>1</v>
      </c>
      <c r="C424" s="2">
        <f t="shared" si="226"/>
        <v>4</v>
      </c>
      <c r="D424" s="2">
        <f t="shared" si="226"/>
        <v>422</v>
      </c>
      <c r="E424" s="2">
        <f t="shared" si="226"/>
        <v>0</v>
      </c>
      <c r="F424" s="2" t="str">
        <f t="shared" si="226"/>
        <v>Новый раздел</v>
      </c>
      <c r="G424" s="2" t="str">
        <f t="shared" si="226"/>
        <v>Пусконаладочные работы</v>
      </c>
      <c r="H424" s="2"/>
      <c r="I424" s="2"/>
      <c r="J424" s="2"/>
      <c r="K424" s="2"/>
      <c r="L424" s="2"/>
      <c r="M424" s="2"/>
      <c r="N424" s="2"/>
      <c r="O424" s="2">
        <f t="shared" ref="O424:AT424" si="227">O430</f>
        <v>15458.37</v>
      </c>
      <c r="P424" s="2">
        <f t="shared" si="227"/>
        <v>0</v>
      </c>
      <c r="Q424" s="2">
        <f t="shared" si="227"/>
        <v>0</v>
      </c>
      <c r="R424" s="2">
        <f t="shared" si="227"/>
        <v>0</v>
      </c>
      <c r="S424" s="2">
        <f t="shared" si="227"/>
        <v>15458.37</v>
      </c>
      <c r="T424" s="2">
        <f t="shared" si="227"/>
        <v>0</v>
      </c>
      <c r="U424" s="2">
        <f t="shared" si="227"/>
        <v>25.259999999999998</v>
      </c>
      <c r="V424" s="2">
        <f t="shared" si="227"/>
        <v>0</v>
      </c>
      <c r="W424" s="2">
        <f t="shared" si="227"/>
        <v>0</v>
      </c>
      <c r="X424" s="2">
        <f t="shared" si="227"/>
        <v>11439.2</v>
      </c>
      <c r="Y424" s="2">
        <f t="shared" si="227"/>
        <v>5565.02</v>
      </c>
      <c r="Z424" s="2">
        <f t="shared" si="227"/>
        <v>0</v>
      </c>
      <c r="AA424" s="2">
        <f t="shared" si="227"/>
        <v>0</v>
      </c>
      <c r="AB424" s="2">
        <f t="shared" si="227"/>
        <v>15458.37</v>
      </c>
      <c r="AC424" s="2">
        <f t="shared" si="227"/>
        <v>0</v>
      </c>
      <c r="AD424" s="2">
        <f t="shared" si="227"/>
        <v>0</v>
      </c>
      <c r="AE424" s="2">
        <f t="shared" si="227"/>
        <v>0</v>
      </c>
      <c r="AF424" s="2">
        <f t="shared" si="227"/>
        <v>15458.37</v>
      </c>
      <c r="AG424" s="2">
        <f t="shared" si="227"/>
        <v>0</v>
      </c>
      <c r="AH424" s="2">
        <f t="shared" si="227"/>
        <v>25.259999999999998</v>
      </c>
      <c r="AI424" s="2">
        <f t="shared" si="227"/>
        <v>0</v>
      </c>
      <c r="AJ424" s="2">
        <f t="shared" si="227"/>
        <v>0</v>
      </c>
      <c r="AK424" s="2">
        <f t="shared" si="227"/>
        <v>11439.2</v>
      </c>
      <c r="AL424" s="2">
        <f t="shared" si="227"/>
        <v>5565.02</v>
      </c>
      <c r="AM424" s="2">
        <f t="shared" si="227"/>
        <v>0</v>
      </c>
      <c r="AN424" s="2">
        <f t="shared" si="227"/>
        <v>0</v>
      </c>
      <c r="AO424" s="2">
        <f t="shared" si="227"/>
        <v>0</v>
      </c>
      <c r="AP424" s="2">
        <f t="shared" si="227"/>
        <v>0</v>
      </c>
      <c r="AQ424" s="2">
        <f t="shared" si="227"/>
        <v>0</v>
      </c>
      <c r="AR424" s="2">
        <f t="shared" si="227"/>
        <v>32462.59</v>
      </c>
      <c r="AS424" s="2">
        <f t="shared" si="227"/>
        <v>0</v>
      </c>
      <c r="AT424" s="2">
        <f t="shared" si="227"/>
        <v>0</v>
      </c>
      <c r="AU424" s="2">
        <f t="shared" ref="AU424:BZ424" si="228">AU430</f>
        <v>32462.59</v>
      </c>
      <c r="AV424" s="2">
        <f t="shared" si="228"/>
        <v>0</v>
      </c>
      <c r="AW424" s="2">
        <f t="shared" si="228"/>
        <v>0</v>
      </c>
      <c r="AX424" s="2">
        <f t="shared" si="228"/>
        <v>0</v>
      </c>
      <c r="AY424" s="2">
        <f t="shared" si="228"/>
        <v>0</v>
      </c>
      <c r="AZ424" s="2">
        <f t="shared" si="228"/>
        <v>0</v>
      </c>
      <c r="BA424" s="2">
        <f t="shared" si="228"/>
        <v>0</v>
      </c>
      <c r="BB424" s="2">
        <f t="shared" si="228"/>
        <v>0</v>
      </c>
      <c r="BC424" s="2">
        <f t="shared" si="228"/>
        <v>0</v>
      </c>
      <c r="BD424" s="2">
        <f t="shared" si="228"/>
        <v>0</v>
      </c>
      <c r="BE424" s="2">
        <f t="shared" si="228"/>
        <v>0</v>
      </c>
      <c r="BF424" s="2">
        <f t="shared" si="228"/>
        <v>0</v>
      </c>
      <c r="BG424" s="2">
        <f t="shared" si="228"/>
        <v>0</v>
      </c>
      <c r="BH424" s="2">
        <f t="shared" si="228"/>
        <v>0</v>
      </c>
      <c r="BI424" s="2">
        <f t="shared" si="228"/>
        <v>0</v>
      </c>
      <c r="BJ424" s="2">
        <f t="shared" si="228"/>
        <v>0</v>
      </c>
      <c r="BK424" s="2">
        <f t="shared" si="228"/>
        <v>0</v>
      </c>
      <c r="BL424" s="2">
        <f t="shared" si="228"/>
        <v>0</v>
      </c>
      <c r="BM424" s="2">
        <f t="shared" si="228"/>
        <v>0</v>
      </c>
      <c r="BN424" s="2">
        <f t="shared" si="228"/>
        <v>0</v>
      </c>
      <c r="BO424" s="2">
        <f t="shared" si="228"/>
        <v>0</v>
      </c>
      <c r="BP424" s="2">
        <f t="shared" si="228"/>
        <v>0</v>
      </c>
      <c r="BQ424" s="2">
        <f t="shared" si="228"/>
        <v>0</v>
      </c>
      <c r="BR424" s="2">
        <f t="shared" si="228"/>
        <v>0</v>
      </c>
      <c r="BS424" s="2">
        <f t="shared" si="228"/>
        <v>0</v>
      </c>
      <c r="BT424" s="2">
        <f t="shared" si="228"/>
        <v>0</v>
      </c>
      <c r="BU424" s="2">
        <f t="shared" si="228"/>
        <v>0</v>
      </c>
      <c r="BV424" s="2">
        <f t="shared" si="228"/>
        <v>0</v>
      </c>
      <c r="BW424" s="2">
        <f t="shared" si="228"/>
        <v>0</v>
      </c>
      <c r="BX424" s="2">
        <f t="shared" si="228"/>
        <v>0</v>
      </c>
      <c r="BY424" s="2">
        <f t="shared" si="228"/>
        <v>0</v>
      </c>
      <c r="BZ424" s="2">
        <f t="shared" si="228"/>
        <v>0</v>
      </c>
      <c r="CA424" s="2">
        <f t="shared" ref="CA424:DF424" si="229">CA430</f>
        <v>32462.59</v>
      </c>
      <c r="CB424" s="2">
        <f t="shared" si="229"/>
        <v>0</v>
      </c>
      <c r="CC424" s="2">
        <f t="shared" si="229"/>
        <v>0</v>
      </c>
      <c r="CD424" s="2">
        <f t="shared" si="229"/>
        <v>32462.59</v>
      </c>
      <c r="CE424" s="2">
        <f t="shared" si="229"/>
        <v>0</v>
      </c>
      <c r="CF424" s="2">
        <f t="shared" si="229"/>
        <v>0</v>
      </c>
      <c r="CG424" s="2">
        <f t="shared" si="229"/>
        <v>0</v>
      </c>
      <c r="CH424" s="2">
        <f t="shared" si="229"/>
        <v>0</v>
      </c>
      <c r="CI424" s="2">
        <f t="shared" si="229"/>
        <v>0</v>
      </c>
      <c r="CJ424" s="2">
        <f t="shared" si="229"/>
        <v>0</v>
      </c>
      <c r="CK424" s="2">
        <f t="shared" si="229"/>
        <v>0</v>
      </c>
      <c r="CL424" s="2">
        <f t="shared" si="229"/>
        <v>0</v>
      </c>
      <c r="CM424" s="2">
        <f t="shared" si="229"/>
        <v>0</v>
      </c>
      <c r="CN424" s="2">
        <f t="shared" si="229"/>
        <v>0</v>
      </c>
      <c r="CO424" s="2">
        <f t="shared" si="229"/>
        <v>0</v>
      </c>
      <c r="CP424" s="2">
        <f t="shared" si="229"/>
        <v>0</v>
      </c>
      <c r="CQ424" s="2">
        <f t="shared" si="229"/>
        <v>0</v>
      </c>
      <c r="CR424" s="2">
        <f t="shared" si="229"/>
        <v>0</v>
      </c>
      <c r="CS424" s="2">
        <f t="shared" si="229"/>
        <v>0</v>
      </c>
      <c r="CT424" s="2">
        <f t="shared" si="229"/>
        <v>0</v>
      </c>
      <c r="CU424" s="2">
        <f t="shared" si="229"/>
        <v>0</v>
      </c>
      <c r="CV424" s="2">
        <f t="shared" si="229"/>
        <v>0</v>
      </c>
      <c r="CW424" s="2">
        <f t="shared" si="229"/>
        <v>0</v>
      </c>
      <c r="CX424" s="2">
        <f t="shared" si="229"/>
        <v>0</v>
      </c>
      <c r="CY424" s="2">
        <f t="shared" si="229"/>
        <v>0</v>
      </c>
      <c r="CZ424" s="2">
        <f t="shared" si="229"/>
        <v>0</v>
      </c>
      <c r="DA424" s="2">
        <f t="shared" si="229"/>
        <v>0</v>
      </c>
      <c r="DB424" s="2">
        <f t="shared" si="229"/>
        <v>0</v>
      </c>
      <c r="DC424" s="2">
        <f t="shared" si="229"/>
        <v>0</v>
      </c>
      <c r="DD424" s="2">
        <f t="shared" si="229"/>
        <v>0</v>
      </c>
      <c r="DE424" s="2">
        <f t="shared" si="229"/>
        <v>0</v>
      </c>
      <c r="DF424" s="2">
        <f t="shared" si="229"/>
        <v>0</v>
      </c>
      <c r="DG424" s="3">
        <f t="shared" ref="DG424:EL424" si="230">DG430</f>
        <v>0</v>
      </c>
      <c r="DH424" s="3">
        <f t="shared" si="230"/>
        <v>0</v>
      </c>
      <c r="DI424" s="3">
        <f t="shared" si="230"/>
        <v>0</v>
      </c>
      <c r="DJ424" s="3">
        <f t="shared" si="230"/>
        <v>0</v>
      </c>
      <c r="DK424" s="3">
        <f t="shared" si="230"/>
        <v>0</v>
      </c>
      <c r="DL424" s="3">
        <f t="shared" si="230"/>
        <v>0</v>
      </c>
      <c r="DM424" s="3">
        <f t="shared" si="230"/>
        <v>0</v>
      </c>
      <c r="DN424" s="3">
        <f t="shared" si="230"/>
        <v>0</v>
      </c>
      <c r="DO424" s="3">
        <f t="shared" si="230"/>
        <v>0</v>
      </c>
      <c r="DP424" s="3">
        <f t="shared" si="230"/>
        <v>0</v>
      </c>
      <c r="DQ424" s="3">
        <f t="shared" si="230"/>
        <v>0</v>
      </c>
      <c r="DR424" s="3">
        <f t="shared" si="230"/>
        <v>0</v>
      </c>
      <c r="DS424" s="3">
        <f t="shared" si="230"/>
        <v>0</v>
      </c>
      <c r="DT424" s="3">
        <f t="shared" si="230"/>
        <v>0</v>
      </c>
      <c r="DU424" s="3">
        <f t="shared" si="230"/>
        <v>0</v>
      </c>
      <c r="DV424" s="3">
        <f t="shared" si="230"/>
        <v>0</v>
      </c>
      <c r="DW424" s="3">
        <f t="shared" si="230"/>
        <v>0</v>
      </c>
      <c r="DX424" s="3">
        <f t="shared" si="230"/>
        <v>0</v>
      </c>
      <c r="DY424" s="3">
        <f t="shared" si="230"/>
        <v>0</v>
      </c>
      <c r="DZ424" s="3">
        <f t="shared" si="230"/>
        <v>0</v>
      </c>
      <c r="EA424" s="3">
        <f t="shared" si="230"/>
        <v>0</v>
      </c>
      <c r="EB424" s="3">
        <f t="shared" si="230"/>
        <v>0</v>
      </c>
      <c r="EC424" s="3">
        <f t="shared" si="230"/>
        <v>0</v>
      </c>
      <c r="ED424" s="3">
        <f t="shared" si="230"/>
        <v>0</v>
      </c>
      <c r="EE424" s="3">
        <f t="shared" si="230"/>
        <v>0</v>
      </c>
      <c r="EF424" s="3">
        <f t="shared" si="230"/>
        <v>0</v>
      </c>
      <c r="EG424" s="3">
        <f t="shared" si="230"/>
        <v>0</v>
      </c>
      <c r="EH424" s="3">
        <f t="shared" si="230"/>
        <v>0</v>
      </c>
      <c r="EI424" s="3">
        <f t="shared" si="230"/>
        <v>0</v>
      </c>
      <c r="EJ424" s="3">
        <f t="shared" si="230"/>
        <v>0</v>
      </c>
      <c r="EK424" s="3">
        <f t="shared" si="230"/>
        <v>0</v>
      </c>
      <c r="EL424" s="3">
        <f t="shared" si="230"/>
        <v>0</v>
      </c>
      <c r="EM424" s="3">
        <f t="shared" ref="EM424:FR424" si="231">EM430</f>
        <v>0</v>
      </c>
      <c r="EN424" s="3">
        <f t="shared" si="231"/>
        <v>0</v>
      </c>
      <c r="EO424" s="3">
        <f t="shared" si="231"/>
        <v>0</v>
      </c>
      <c r="EP424" s="3">
        <f t="shared" si="231"/>
        <v>0</v>
      </c>
      <c r="EQ424" s="3">
        <f t="shared" si="231"/>
        <v>0</v>
      </c>
      <c r="ER424" s="3">
        <f t="shared" si="231"/>
        <v>0</v>
      </c>
      <c r="ES424" s="3">
        <f t="shared" si="231"/>
        <v>0</v>
      </c>
      <c r="ET424" s="3">
        <f t="shared" si="231"/>
        <v>0</v>
      </c>
      <c r="EU424" s="3">
        <f t="shared" si="231"/>
        <v>0</v>
      </c>
      <c r="EV424" s="3">
        <f t="shared" si="231"/>
        <v>0</v>
      </c>
      <c r="EW424" s="3">
        <f t="shared" si="231"/>
        <v>0</v>
      </c>
      <c r="EX424" s="3">
        <f t="shared" si="231"/>
        <v>0</v>
      </c>
      <c r="EY424" s="3">
        <f t="shared" si="231"/>
        <v>0</v>
      </c>
      <c r="EZ424" s="3">
        <f t="shared" si="231"/>
        <v>0</v>
      </c>
      <c r="FA424" s="3">
        <f t="shared" si="231"/>
        <v>0</v>
      </c>
      <c r="FB424" s="3">
        <f t="shared" si="231"/>
        <v>0</v>
      </c>
      <c r="FC424" s="3">
        <f t="shared" si="231"/>
        <v>0</v>
      </c>
      <c r="FD424" s="3">
        <f t="shared" si="231"/>
        <v>0</v>
      </c>
      <c r="FE424" s="3">
        <f t="shared" si="231"/>
        <v>0</v>
      </c>
      <c r="FF424" s="3">
        <f t="shared" si="231"/>
        <v>0</v>
      </c>
      <c r="FG424" s="3">
        <f t="shared" si="231"/>
        <v>0</v>
      </c>
      <c r="FH424" s="3">
        <f t="shared" si="231"/>
        <v>0</v>
      </c>
      <c r="FI424" s="3">
        <f t="shared" si="231"/>
        <v>0</v>
      </c>
      <c r="FJ424" s="3">
        <f t="shared" si="231"/>
        <v>0</v>
      </c>
      <c r="FK424" s="3">
        <f t="shared" si="231"/>
        <v>0</v>
      </c>
      <c r="FL424" s="3">
        <f t="shared" si="231"/>
        <v>0</v>
      </c>
      <c r="FM424" s="3">
        <f t="shared" si="231"/>
        <v>0</v>
      </c>
      <c r="FN424" s="3">
        <f t="shared" si="231"/>
        <v>0</v>
      </c>
      <c r="FO424" s="3">
        <f t="shared" si="231"/>
        <v>0</v>
      </c>
      <c r="FP424" s="3">
        <f t="shared" si="231"/>
        <v>0</v>
      </c>
      <c r="FQ424" s="3">
        <f t="shared" si="231"/>
        <v>0</v>
      </c>
      <c r="FR424" s="3">
        <f t="shared" si="231"/>
        <v>0</v>
      </c>
      <c r="FS424" s="3">
        <f t="shared" ref="FS424:GX424" si="232">FS430</f>
        <v>0</v>
      </c>
      <c r="FT424" s="3">
        <f t="shared" si="232"/>
        <v>0</v>
      </c>
      <c r="FU424" s="3">
        <f t="shared" si="232"/>
        <v>0</v>
      </c>
      <c r="FV424" s="3">
        <f t="shared" si="232"/>
        <v>0</v>
      </c>
      <c r="FW424" s="3">
        <f t="shared" si="232"/>
        <v>0</v>
      </c>
      <c r="FX424" s="3">
        <f t="shared" si="232"/>
        <v>0</v>
      </c>
      <c r="FY424" s="3">
        <f t="shared" si="232"/>
        <v>0</v>
      </c>
      <c r="FZ424" s="3">
        <f t="shared" si="232"/>
        <v>0</v>
      </c>
      <c r="GA424" s="3">
        <f t="shared" si="232"/>
        <v>0</v>
      </c>
      <c r="GB424" s="3">
        <f t="shared" si="232"/>
        <v>0</v>
      </c>
      <c r="GC424" s="3">
        <f t="shared" si="232"/>
        <v>0</v>
      </c>
      <c r="GD424" s="3">
        <f t="shared" si="232"/>
        <v>0</v>
      </c>
      <c r="GE424" s="3">
        <f t="shared" si="232"/>
        <v>0</v>
      </c>
      <c r="GF424" s="3">
        <f t="shared" si="232"/>
        <v>0</v>
      </c>
      <c r="GG424" s="3">
        <f t="shared" si="232"/>
        <v>0</v>
      </c>
      <c r="GH424" s="3">
        <f t="shared" si="232"/>
        <v>0</v>
      </c>
      <c r="GI424" s="3">
        <f t="shared" si="232"/>
        <v>0</v>
      </c>
      <c r="GJ424" s="3">
        <f t="shared" si="232"/>
        <v>0</v>
      </c>
      <c r="GK424" s="3">
        <f t="shared" si="232"/>
        <v>0</v>
      </c>
      <c r="GL424" s="3">
        <f t="shared" si="232"/>
        <v>0</v>
      </c>
      <c r="GM424" s="3">
        <f t="shared" si="232"/>
        <v>0</v>
      </c>
      <c r="GN424" s="3">
        <f t="shared" si="232"/>
        <v>0</v>
      </c>
      <c r="GO424" s="3">
        <f t="shared" si="232"/>
        <v>0</v>
      </c>
      <c r="GP424" s="3">
        <f t="shared" si="232"/>
        <v>0</v>
      </c>
      <c r="GQ424" s="3">
        <f t="shared" si="232"/>
        <v>0</v>
      </c>
      <c r="GR424" s="3">
        <f t="shared" si="232"/>
        <v>0</v>
      </c>
      <c r="GS424" s="3">
        <f t="shared" si="232"/>
        <v>0</v>
      </c>
      <c r="GT424" s="3">
        <f t="shared" si="232"/>
        <v>0</v>
      </c>
      <c r="GU424" s="3">
        <f t="shared" si="232"/>
        <v>0</v>
      </c>
      <c r="GV424" s="3">
        <f t="shared" si="232"/>
        <v>0</v>
      </c>
      <c r="GW424" s="3">
        <f t="shared" si="232"/>
        <v>0</v>
      </c>
      <c r="GX424" s="3">
        <f t="shared" si="232"/>
        <v>0</v>
      </c>
    </row>
    <row r="426" spans="1:245" x14ac:dyDescent="0.2">
      <c r="A426">
        <v>17</v>
      </c>
      <c r="B426">
        <v>1</v>
      </c>
      <c r="C426">
        <f>ROW(SmtRes!A183)</f>
        <v>183</v>
      </c>
      <c r="D426">
        <f>ROW(EtalonRes!A186)</f>
        <v>186</v>
      </c>
      <c r="E426" t="s">
        <v>243</v>
      </c>
      <c r="F426" t="s">
        <v>189</v>
      </c>
      <c r="G426" t="s">
        <v>190</v>
      </c>
      <c r="H426" t="s">
        <v>137</v>
      </c>
      <c r="I426">
        <v>6</v>
      </c>
      <c r="J426">
        <v>0</v>
      </c>
      <c r="K426">
        <v>6</v>
      </c>
      <c r="O426">
        <f>ROUND(CP426,2)</f>
        <v>6333.75</v>
      </c>
      <c r="P426">
        <f>SUMIF(SmtRes!AQ182:'SmtRes'!AQ183,"=1",SmtRes!DF182:'SmtRes'!DF183)</f>
        <v>0</v>
      </c>
      <c r="Q426">
        <f>SUMIF(SmtRes!AQ182:'SmtRes'!AQ183,"=1",SmtRes!DG182:'SmtRes'!DG183)</f>
        <v>0</v>
      </c>
      <c r="R426">
        <f>SUMIF(SmtRes!AQ182:'SmtRes'!AQ183,"=1",SmtRes!DH182:'SmtRes'!DH183)</f>
        <v>0</v>
      </c>
      <c r="S426">
        <f>SUMIF(SmtRes!AQ182:'SmtRes'!AQ183,"=1",SmtRes!DI182:'SmtRes'!DI183)</f>
        <v>6333.75</v>
      </c>
      <c r="T426">
        <f>ROUND(CU426*I426,2)</f>
        <v>0</v>
      </c>
      <c r="U426">
        <f>SUMIF(SmtRes!AQ182:'SmtRes'!AQ183,"=1",SmtRes!CV182:'SmtRes'!CV183)</f>
        <v>9.7200000000000006</v>
      </c>
      <c r="V426">
        <f>SUMIF(SmtRes!AQ182:'SmtRes'!AQ183,"=1",SmtRes!CW182:'SmtRes'!CW183)</f>
        <v>0</v>
      </c>
      <c r="W426">
        <f>ROUND(CX426*I426,2)</f>
        <v>0</v>
      </c>
      <c r="X426">
        <f t="shared" ref="X426:Y428" si="233">ROUND(CY426,2)</f>
        <v>4686.9799999999996</v>
      </c>
      <c r="Y426">
        <f t="shared" si="233"/>
        <v>2280.15</v>
      </c>
      <c r="AA426">
        <v>65174513</v>
      </c>
      <c r="AB426">
        <f>ROUND((AC426+AD426+AF426),6)</f>
        <v>1055.6243999999999</v>
      </c>
      <c r="AC426">
        <f>ROUND((0),6)</f>
        <v>0</v>
      </c>
      <c r="AD426">
        <f>ROUND((((0)-(0))+AE426),6)</f>
        <v>0</v>
      </c>
      <c r="AE426">
        <f>ROUND((0),6)</f>
        <v>0</v>
      </c>
      <c r="AF426">
        <f>ROUND((SUM(SmtRes!BT182:'SmtRes'!BT183)),6)</f>
        <v>1055.6243999999999</v>
      </c>
      <c r="AG426">
        <f>ROUND((AP426),6)</f>
        <v>0</v>
      </c>
      <c r="AH426">
        <f>(SUM(SmtRes!BU182:'SmtRes'!BU183))</f>
        <v>1.62</v>
      </c>
      <c r="AI426">
        <f>(0)</f>
        <v>0</v>
      </c>
      <c r="AJ426">
        <f>(AS426)</f>
        <v>0</v>
      </c>
      <c r="AK426">
        <v>1055.6244000000002</v>
      </c>
      <c r="AL426">
        <v>0</v>
      </c>
      <c r="AM426">
        <v>0</v>
      </c>
      <c r="AN426">
        <v>0</v>
      </c>
      <c r="AO426">
        <v>1055.6244000000002</v>
      </c>
      <c r="AP426">
        <v>0</v>
      </c>
      <c r="AQ426">
        <v>1.62</v>
      </c>
      <c r="AR426">
        <v>0</v>
      </c>
      <c r="AS426">
        <v>0</v>
      </c>
      <c r="AT426">
        <v>74</v>
      </c>
      <c r="AU426">
        <v>36</v>
      </c>
      <c r="AV426">
        <v>1</v>
      </c>
      <c r="AW426">
        <v>1</v>
      </c>
      <c r="AZ426">
        <v>1</v>
      </c>
      <c r="BA426">
        <v>1</v>
      </c>
      <c r="BB426">
        <v>1</v>
      </c>
      <c r="BC426">
        <v>1</v>
      </c>
      <c r="BD426" t="s">
        <v>3</v>
      </c>
      <c r="BE426" t="s">
        <v>3</v>
      </c>
      <c r="BF426" t="s">
        <v>3</v>
      </c>
      <c r="BG426" t="s">
        <v>3</v>
      </c>
      <c r="BH426">
        <v>0</v>
      </c>
      <c r="BI426">
        <v>4</v>
      </c>
      <c r="BJ426" t="s">
        <v>191</v>
      </c>
      <c r="BM426">
        <v>200001</v>
      </c>
      <c r="BN426">
        <v>0</v>
      </c>
      <c r="BO426" t="s">
        <v>3</v>
      </c>
      <c r="BP426">
        <v>0</v>
      </c>
      <c r="BQ426">
        <v>4</v>
      </c>
      <c r="BR426">
        <v>0</v>
      </c>
      <c r="BS426">
        <v>1</v>
      </c>
      <c r="BT426">
        <v>1</v>
      </c>
      <c r="BU426">
        <v>1</v>
      </c>
      <c r="BV426">
        <v>1</v>
      </c>
      <c r="BW426">
        <v>1</v>
      </c>
      <c r="BX426">
        <v>1</v>
      </c>
      <c r="BY426" t="s">
        <v>3</v>
      </c>
      <c r="BZ426">
        <v>74</v>
      </c>
      <c r="CA426">
        <v>36</v>
      </c>
      <c r="CB426" t="s">
        <v>3</v>
      </c>
      <c r="CE426">
        <v>0</v>
      </c>
      <c r="CF426">
        <v>0</v>
      </c>
      <c r="CG426">
        <v>0</v>
      </c>
      <c r="CM426">
        <v>0</v>
      </c>
      <c r="CN426" t="s">
        <v>3</v>
      </c>
      <c r="CO426">
        <v>0</v>
      </c>
      <c r="CP426">
        <f>(P426+Q426+S426+R426)</f>
        <v>6333.75</v>
      </c>
      <c r="CQ426">
        <f>SUMIF(SmtRes!AQ182:'SmtRes'!AQ183,"=1",SmtRes!AA182:'SmtRes'!AA183)</f>
        <v>0</v>
      </c>
      <c r="CR426">
        <f>SUMIF(SmtRes!AQ182:'SmtRes'!AQ183,"=1",SmtRes!AB182:'SmtRes'!AB183)</f>
        <v>0</v>
      </c>
      <c r="CS426">
        <f>SUMIF(SmtRes!AQ182:'SmtRes'!AQ183,"=1",SmtRes!AC182:'SmtRes'!AC183)</f>
        <v>0</v>
      </c>
      <c r="CT426">
        <f>SUMIF(SmtRes!AQ182:'SmtRes'!AQ183,"=1",SmtRes!AD182:'SmtRes'!AD183)</f>
        <v>1303.24</v>
      </c>
      <c r="CU426">
        <f>AG426</f>
        <v>0</v>
      </c>
      <c r="CV426">
        <f>SUMIF(SmtRes!AQ182:'SmtRes'!AQ183,"=1",SmtRes!BU182:'SmtRes'!BU183)</f>
        <v>1.62</v>
      </c>
      <c r="CW426">
        <f>SUMIF(SmtRes!AQ182:'SmtRes'!AQ183,"=1",SmtRes!BV182:'SmtRes'!BV183)</f>
        <v>0</v>
      </c>
      <c r="CX426">
        <f>AJ426</f>
        <v>0</v>
      </c>
      <c r="CY426">
        <f>(((S426+R426)*AT426)/100)</f>
        <v>4686.9750000000004</v>
      </c>
      <c r="CZ426">
        <f>(((S426+R426)*AU426)/100)</f>
        <v>2280.15</v>
      </c>
      <c r="DC426" t="s">
        <v>3</v>
      </c>
      <c r="DD426" t="s">
        <v>3</v>
      </c>
      <c r="DE426" t="s">
        <v>3</v>
      </c>
      <c r="DF426" t="s">
        <v>3</v>
      </c>
      <c r="DG426" t="s">
        <v>3</v>
      </c>
      <c r="DH426" t="s">
        <v>3</v>
      </c>
      <c r="DI426" t="s">
        <v>3</v>
      </c>
      <c r="DJ426" t="s">
        <v>3</v>
      </c>
      <c r="DK426" t="s">
        <v>3</v>
      </c>
      <c r="DL426" t="s">
        <v>3</v>
      </c>
      <c r="DM426" t="s">
        <v>3</v>
      </c>
      <c r="DN426">
        <v>0</v>
      </c>
      <c r="DO426">
        <v>0</v>
      </c>
      <c r="DP426">
        <v>1</v>
      </c>
      <c r="DQ426">
        <v>1</v>
      </c>
      <c r="DU426">
        <v>1013</v>
      </c>
      <c r="DV426" t="s">
        <v>137</v>
      </c>
      <c r="DW426" t="s">
        <v>137</v>
      </c>
      <c r="DX426">
        <v>1</v>
      </c>
      <c r="DZ426" t="s">
        <v>3</v>
      </c>
      <c r="EA426" t="s">
        <v>3</v>
      </c>
      <c r="EB426" t="s">
        <v>3</v>
      </c>
      <c r="EC426" t="s">
        <v>3</v>
      </c>
      <c r="EE426">
        <v>64850927</v>
      </c>
      <c r="EF426">
        <v>4</v>
      </c>
      <c r="EG426" t="s">
        <v>187</v>
      </c>
      <c r="EH426">
        <v>83</v>
      </c>
      <c r="EI426" t="s">
        <v>187</v>
      </c>
      <c r="EJ426">
        <v>4</v>
      </c>
      <c r="EK426">
        <v>200001</v>
      </c>
      <c r="EL426" t="s">
        <v>192</v>
      </c>
      <c r="EM426" t="s">
        <v>193</v>
      </c>
      <c r="EO426" t="s">
        <v>3</v>
      </c>
      <c r="EQ426">
        <v>0</v>
      </c>
      <c r="ER426">
        <v>0</v>
      </c>
      <c r="ES426">
        <v>0</v>
      </c>
      <c r="ET426">
        <v>0</v>
      </c>
      <c r="EU426">
        <v>0</v>
      </c>
      <c r="EV426">
        <v>0</v>
      </c>
      <c r="EW426">
        <v>1.62</v>
      </c>
      <c r="EX426">
        <v>0</v>
      </c>
      <c r="EY426">
        <v>0</v>
      </c>
      <c r="FQ426">
        <v>0</v>
      </c>
      <c r="FR426">
        <f>ROUND(IF(BI426=3,GM426,0),2)</f>
        <v>0</v>
      </c>
      <c r="FS426">
        <v>0</v>
      </c>
      <c r="FX426">
        <v>74</v>
      </c>
      <c r="FY426">
        <v>36</v>
      </c>
      <c r="GA426" t="s">
        <v>3</v>
      </c>
      <c r="GD426">
        <v>1</v>
      </c>
      <c r="GF426">
        <v>-2102932785</v>
      </c>
      <c r="GG426">
        <v>2</v>
      </c>
      <c r="GH426">
        <v>1</v>
      </c>
      <c r="GI426">
        <v>-2</v>
      </c>
      <c r="GJ426">
        <v>0</v>
      </c>
      <c r="GK426">
        <v>0</v>
      </c>
      <c r="GL426">
        <f>ROUND(IF(AND(BH426=3,BI426=3,FS426&lt;&gt;0),P426,0),2)</f>
        <v>0</v>
      </c>
      <c r="GM426">
        <f>ROUND(O426+X426+Y426,2)+GX426</f>
        <v>13300.88</v>
      </c>
      <c r="GN426">
        <f>IF(OR(BI426=0,BI426=1),GM426-GX426,0)</f>
        <v>0</v>
      </c>
      <c r="GO426">
        <f>IF(BI426=2,GM426-GX426,0)</f>
        <v>0</v>
      </c>
      <c r="GP426">
        <f>IF(BI426=4,GM426-GX426,0)</f>
        <v>13300.88</v>
      </c>
      <c r="GR426">
        <v>0</v>
      </c>
      <c r="GS426">
        <v>3</v>
      </c>
      <c r="GT426">
        <v>0</v>
      </c>
      <c r="GU426" t="s">
        <v>3</v>
      </c>
      <c r="GV426">
        <f>ROUND((GT426),6)</f>
        <v>0</v>
      </c>
      <c r="GW426">
        <v>1</v>
      </c>
      <c r="GX426">
        <f>ROUND(HC426*I426,2)</f>
        <v>0</v>
      </c>
      <c r="HA426">
        <v>0</v>
      </c>
      <c r="HB426">
        <v>0</v>
      </c>
      <c r="HC426">
        <f>GV426*GW426</f>
        <v>0</v>
      </c>
      <c r="HE426" t="s">
        <v>3</v>
      </c>
      <c r="HF426" t="s">
        <v>3</v>
      </c>
      <c r="HM426" t="s">
        <v>3</v>
      </c>
      <c r="HN426" t="s">
        <v>194</v>
      </c>
      <c r="HO426" t="s">
        <v>195</v>
      </c>
      <c r="HP426" t="s">
        <v>187</v>
      </c>
      <c r="HQ426" t="s">
        <v>187</v>
      </c>
      <c r="IK426">
        <v>0</v>
      </c>
    </row>
    <row r="427" spans="1:245" x14ac:dyDescent="0.2">
      <c r="A427">
        <v>17</v>
      </c>
      <c r="B427">
        <v>1</v>
      </c>
      <c r="C427">
        <f>ROW(SmtRes!A185)</f>
        <v>185</v>
      </c>
      <c r="D427">
        <f>ROW(EtalonRes!A188)</f>
        <v>188</v>
      </c>
      <c r="E427" t="s">
        <v>244</v>
      </c>
      <c r="F427" t="s">
        <v>197</v>
      </c>
      <c r="G427" t="s">
        <v>198</v>
      </c>
      <c r="H427" t="s">
        <v>137</v>
      </c>
      <c r="I427">
        <v>3</v>
      </c>
      <c r="J427">
        <v>0</v>
      </c>
      <c r="K427">
        <v>3</v>
      </c>
      <c r="O427">
        <f>ROUND(CP427,2)</f>
        <v>625.54999999999995</v>
      </c>
      <c r="P427">
        <f>SUMIF(SmtRes!AQ184:'SmtRes'!AQ185,"=1",SmtRes!DF184:'SmtRes'!DF185)</f>
        <v>0</v>
      </c>
      <c r="Q427">
        <f>SUMIF(SmtRes!AQ184:'SmtRes'!AQ185,"=1",SmtRes!DG184:'SmtRes'!DG185)</f>
        <v>0</v>
      </c>
      <c r="R427">
        <f>SUMIF(SmtRes!AQ184:'SmtRes'!AQ185,"=1",SmtRes!DH184:'SmtRes'!DH185)</f>
        <v>0</v>
      </c>
      <c r="S427">
        <f>SUMIF(SmtRes!AQ184:'SmtRes'!AQ185,"=1",SmtRes!DI184:'SmtRes'!DI185)</f>
        <v>625.54999999999995</v>
      </c>
      <c r="T427">
        <f>ROUND(CU427*I427,2)</f>
        <v>0</v>
      </c>
      <c r="U427">
        <f>SUMIF(SmtRes!AQ184:'SmtRes'!AQ185,"=1",SmtRes!CV184:'SmtRes'!CV185)</f>
        <v>0.96</v>
      </c>
      <c r="V427">
        <f>SUMIF(SmtRes!AQ184:'SmtRes'!AQ185,"=1",SmtRes!CW184:'SmtRes'!CW185)</f>
        <v>0</v>
      </c>
      <c r="W427">
        <f>ROUND(CX427*I427,2)</f>
        <v>0</v>
      </c>
      <c r="X427">
        <f t="shared" si="233"/>
        <v>462.91</v>
      </c>
      <c r="Y427">
        <f t="shared" si="233"/>
        <v>225.2</v>
      </c>
      <c r="AA427">
        <v>65174513</v>
      </c>
      <c r="AB427">
        <f>ROUND((AC427+AD427+AF427),6)</f>
        <v>208.51840000000001</v>
      </c>
      <c r="AC427">
        <f>ROUND((0),6)</f>
        <v>0</v>
      </c>
      <c r="AD427">
        <f>ROUND((((0)-(0))+AE427),6)</f>
        <v>0</v>
      </c>
      <c r="AE427">
        <f>ROUND((0),6)</f>
        <v>0</v>
      </c>
      <c r="AF427">
        <f>ROUND((SUM(SmtRes!BT184:'SmtRes'!BT185)),6)</f>
        <v>208.51840000000001</v>
      </c>
      <c r="AG427">
        <f>ROUND((AP427),6)</f>
        <v>0</v>
      </c>
      <c r="AH427">
        <f>(SUM(SmtRes!BU184:'SmtRes'!BU185))</f>
        <v>0.32</v>
      </c>
      <c r="AI427">
        <f>(0)</f>
        <v>0</v>
      </c>
      <c r="AJ427">
        <f>(AS427)</f>
        <v>0</v>
      </c>
      <c r="AK427">
        <v>208.51839999999999</v>
      </c>
      <c r="AL427">
        <v>0</v>
      </c>
      <c r="AM427">
        <v>0</v>
      </c>
      <c r="AN427">
        <v>0</v>
      </c>
      <c r="AO427">
        <v>208.51839999999999</v>
      </c>
      <c r="AP427">
        <v>0</v>
      </c>
      <c r="AQ427">
        <v>0.32</v>
      </c>
      <c r="AR427">
        <v>0</v>
      </c>
      <c r="AS427">
        <v>0</v>
      </c>
      <c r="AT427">
        <v>74</v>
      </c>
      <c r="AU427">
        <v>36</v>
      </c>
      <c r="AV427">
        <v>1</v>
      </c>
      <c r="AW427">
        <v>1</v>
      </c>
      <c r="AZ427">
        <v>1</v>
      </c>
      <c r="BA427">
        <v>1</v>
      </c>
      <c r="BB427">
        <v>1</v>
      </c>
      <c r="BC427">
        <v>1</v>
      </c>
      <c r="BD427" t="s">
        <v>3</v>
      </c>
      <c r="BE427" t="s">
        <v>3</v>
      </c>
      <c r="BF427" t="s">
        <v>3</v>
      </c>
      <c r="BG427" t="s">
        <v>3</v>
      </c>
      <c r="BH427">
        <v>0</v>
      </c>
      <c r="BI427">
        <v>4</v>
      </c>
      <c r="BJ427" t="s">
        <v>199</v>
      </c>
      <c r="BM427">
        <v>200001</v>
      </c>
      <c r="BN427">
        <v>0</v>
      </c>
      <c r="BO427" t="s">
        <v>3</v>
      </c>
      <c r="BP427">
        <v>0</v>
      </c>
      <c r="BQ427">
        <v>4</v>
      </c>
      <c r="BR427">
        <v>0</v>
      </c>
      <c r="BS427">
        <v>1</v>
      </c>
      <c r="BT427">
        <v>1</v>
      </c>
      <c r="BU427">
        <v>1</v>
      </c>
      <c r="BV427">
        <v>1</v>
      </c>
      <c r="BW427">
        <v>1</v>
      </c>
      <c r="BX427">
        <v>1</v>
      </c>
      <c r="BY427" t="s">
        <v>3</v>
      </c>
      <c r="BZ427">
        <v>74</v>
      </c>
      <c r="CA427">
        <v>36</v>
      </c>
      <c r="CB427" t="s">
        <v>3</v>
      </c>
      <c r="CE427">
        <v>0</v>
      </c>
      <c r="CF427">
        <v>0</v>
      </c>
      <c r="CG427">
        <v>0</v>
      </c>
      <c r="CM427">
        <v>0</v>
      </c>
      <c r="CN427" t="s">
        <v>3</v>
      </c>
      <c r="CO427">
        <v>0</v>
      </c>
      <c r="CP427">
        <f>(P427+Q427+S427+R427)</f>
        <v>625.54999999999995</v>
      </c>
      <c r="CQ427">
        <f>SUMIF(SmtRes!AQ184:'SmtRes'!AQ185,"=1",SmtRes!AA184:'SmtRes'!AA185)</f>
        <v>0</v>
      </c>
      <c r="CR427">
        <f>SUMIF(SmtRes!AQ184:'SmtRes'!AQ185,"=1",SmtRes!AB184:'SmtRes'!AB185)</f>
        <v>0</v>
      </c>
      <c r="CS427">
        <f>SUMIF(SmtRes!AQ184:'SmtRes'!AQ185,"=1",SmtRes!AC184:'SmtRes'!AC185)</f>
        <v>0</v>
      </c>
      <c r="CT427">
        <f>SUMIF(SmtRes!AQ184:'SmtRes'!AQ185,"=1",SmtRes!AD184:'SmtRes'!AD185)</f>
        <v>1303.24</v>
      </c>
      <c r="CU427">
        <f>AG427</f>
        <v>0</v>
      </c>
      <c r="CV427">
        <f>SUMIF(SmtRes!AQ184:'SmtRes'!AQ185,"=1",SmtRes!BU184:'SmtRes'!BU185)</f>
        <v>0.32</v>
      </c>
      <c r="CW427">
        <f>SUMIF(SmtRes!AQ184:'SmtRes'!AQ185,"=1",SmtRes!BV184:'SmtRes'!BV185)</f>
        <v>0</v>
      </c>
      <c r="CX427">
        <f>AJ427</f>
        <v>0</v>
      </c>
      <c r="CY427">
        <f>(((S427+R427)*AT427)/100)</f>
        <v>462.90699999999998</v>
      </c>
      <c r="CZ427">
        <f>(((S427+R427)*AU427)/100)</f>
        <v>225.19799999999998</v>
      </c>
      <c r="DC427" t="s">
        <v>3</v>
      </c>
      <c r="DD427" t="s">
        <v>3</v>
      </c>
      <c r="DE427" t="s">
        <v>3</v>
      </c>
      <c r="DF427" t="s">
        <v>3</v>
      </c>
      <c r="DG427" t="s">
        <v>3</v>
      </c>
      <c r="DH427" t="s">
        <v>3</v>
      </c>
      <c r="DI427" t="s">
        <v>3</v>
      </c>
      <c r="DJ427" t="s">
        <v>3</v>
      </c>
      <c r="DK427" t="s">
        <v>3</v>
      </c>
      <c r="DL427" t="s">
        <v>3</v>
      </c>
      <c r="DM427" t="s">
        <v>3</v>
      </c>
      <c r="DN427">
        <v>0</v>
      </c>
      <c r="DO427">
        <v>0</v>
      </c>
      <c r="DP427">
        <v>1</v>
      </c>
      <c r="DQ427">
        <v>1</v>
      </c>
      <c r="DU427">
        <v>1013</v>
      </c>
      <c r="DV427" t="s">
        <v>137</v>
      </c>
      <c r="DW427" t="s">
        <v>137</v>
      </c>
      <c r="DX427">
        <v>1</v>
      </c>
      <c r="DZ427" t="s">
        <v>3</v>
      </c>
      <c r="EA427" t="s">
        <v>3</v>
      </c>
      <c r="EB427" t="s">
        <v>3</v>
      </c>
      <c r="EC427" t="s">
        <v>3</v>
      </c>
      <c r="EE427">
        <v>64850927</v>
      </c>
      <c r="EF427">
        <v>4</v>
      </c>
      <c r="EG427" t="s">
        <v>187</v>
      </c>
      <c r="EH427">
        <v>83</v>
      </c>
      <c r="EI427" t="s">
        <v>187</v>
      </c>
      <c r="EJ427">
        <v>4</v>
      </c>
      <c r="EK427">
        <v>200001</v>
      </c>
      <c r="EL427" t="s">
        <v>192</v>
      </c>
      <c r="EM427" t="s">
        <v>193</v>
      </c>
      <c r="EO427" t="s">
        <v>3</v>
      </c>
      <c r="EQ427">
        <v>0</v>
      </c>
      <c r="ER427">
        <v>0</v>
      </c>
      <c r="ES427">
        <v>0</v>
      </c>
      <c r="ET427">
        <v>0</v>
      </c>
      <c r="EU427">
        <v>0</v>
      </c>
      <c r="EV427">
        <v>0</v>
      </c>
      <c r="EW427">
        <v>0.32</v>
      </c>
      <c r="EX427">
        <v>0</v>
      </c>
      <c r="EY427">
        <v>0</v>
      </c>
      <c r="FQ427">
        <v>0</v>
      </c>
      <c r="FR427">
        <f>ROUND(IF(BI427=3,GM427,0),2)</f>
        <v>0</v>
      </c>
      <c r="FS427">
        <v>0</v>
      </c>
      <c r="FX427">
        <v>74</v>
      </c>
      <c r="FY427">
        <v>36</v>
      </c>
      <c r="GA427" t="s">
        <v>3</v>
      </c>
      <c r="GD427">
        <v>1</v>
      </c>
      <c r="GF427">
        <v>-403394655</v>
      </c>
      <c r="GG427">
        <v>2</v>
      </c>
      <c r="GH427">
        <v>1</v>
      </c>
      <c r="GI427">
        <v>-2</v>
      </c>
      <c r="GJ427">
        <v>0</v>
      </c>
      <c r="GK427">
        <v>0</v>
      </c>
      <c r="GL427">
        <f>ROUND(IF(AND(BH427=3,BI427=3,FS427&lt;&gt;0),P427,0),2)</f>
        <v>0</v>
      </c>
      <c r="GM427">
        <f>ROUND(O427+X427+Y427,2)+GX427</f>
        <v>1313.66</v>
      </c>
      <c r="GN427">
        <f>IF(OR(BI427=0,BI427=1),GM427-GX427,0)</f>
        <v>0</v>
      </c>
      <c r="GO427">
        <f>IF(BI427=2,GM427-GX427,0)</f>
        <v>0</v>
      </c>
      <c r="GP427">
        <f>IF(BI427=4,GM427-GX427,0)</f>
        <v>1313.66</v>
      </c>
      <c r="GR427">
        <v>0</v>
      </c>
      <c r="GS427">
        <v>3</v>
      </c>
      <c r="GT427">
        <v>0</v>
      </c>
      <c r="GU427" t="s">
        <v>3</v>
      </c>
      <c r="GV427">
        <f>ROUND((GT427),6)</f>
        <v>0</v>
      </c>
      <c r="GW427">
        <v>1</v>
      </c>
      <c r="GX427">
        <f>ROUND(HC427*I427,2)</f>
        <v>0</v>
      </c>
      <c r="HA427">
        <v>0</v>
      </c>
      <c r="HB427">
        <v>0</v>
      </c>
      <c r="HC427">
        <f>GV427*GW427</f>
        <v>0</v>
      </c>
      <c r="HE427" t="s">
        <v>3</v>
      </c>
      <c r="HF427" t="s">
        <v>3</v>
      </c>
      <c r="HM427" t="s">
        <v>3</v>
      </c>
      <c r="HN427" t="s">
        <v>194</v>
      </c>
      <c r="HO427" t="s">
        <v>195</v>
      </c>
      <c r="HP427" t="s">
        <v>187</v>
      </c>
      <c r="HQ427" t="s">
        <v>187</v>
      </c>
      <c r="IK427">
        <v>0</v>
      </c>
    </row>
    <row r="428" spans="1:245" x14ac:dyDescent="0.2">
      <c r="A428">
        <v>17</v>
      </c>
      <c r="B428">
        <v>1</v>
      </c>
      <c r="C428">
        <f>ROW(SmtRes!A187)</f>
        <v>187</v>
      </c>
      <c r="D428">
        <f>ROW(EtalonRes!A190)</f>
        <v>190</v>
      </c>
      <c r="E428" t="s">
        <v>245</v>
      </c>
      <c r="F428" t="s">
        <v>201</v>
      </c>
      <c r="G428" t="s">
        <v>202</v>
      </c>
      <c r="H428" t="s">
        <v>203</v>
      </c>
      <c r="I428">
        <v>3</v>
      </c>
      <c r="J428">
        <v>0</v>
      </c>
      <c r="K428">
        <v>3</v>
      </c>
      <c r="O428">
        <f>ROUND(CP428,2)</f>
        <v>8499.07</v>
      </c>
      <c r="P428">
        <f>SUMIF(SmtRes!AQ186:'SmtRes'!AQ187,"=1",SmtRes!DF186:'SmtRes'!DF187)</f>
        <v>0</v>
      </c>
      <c r="Q428">
        <f>SUMIF(SmtRes!AQ186:'SmtRes'!AQ187,"=1",SmtRes!DG186:'SmtRes'!DG187)</f>
        <v>0</v>
      </c>
      <c r="R428">
        <f>SUMIF(SmtRes!AQ186:'SmtRes'!AQ187,"=1",SmtRes!DH186:'SmtRes'!DH187)</f>
        <v>0</v>
      </c>
      <c r="S428">
        <f>SUMIF(SmtRes!AQ186:'SmtRes'!AQ187,"=1",SmtRes!DI186:'SmtRes'!DI187)</f>
        <v>8499.07</v>
      </c>
      <c r="T428">
        <f>ROUND(CU428*I428,2)</f>
        <v>0</v>
      </c>
      <c r="U428">
        <f>SUMIF(SmtRes!AQ186:'SmtRes'!AQ187,"=1",SmtRes!CV186:'SmtRes'!CV187)</f>
        <v>14.58</v>
      </c>
      <c r="V428">
        <f>SUMIF(SmtRes!AQ186:'SmtRes'!AQ187,"=1",SmtRes!CW186:'SmtRes'!CW187)</f>
        <v>0</v>
      </c>
      <c r="W428">
        <f>ROUND(CX428*I428,2)</f>
        <v>0</v>
      </c>
      <c r="X428">
        <f t="shared" si="233"/>
        <v>6289.31</v>
      </c>
      <c r="Y428">
        <f t="shared" si="233"/>
        <v>3059.67</v>
      </c>
      <c r="AA428">
        <v>65174513</v>
      </c>
      <c r="AB428">
        <f>ROUND((AC428+AD428+AF428),6)</f>
        <v>2833.0230000000001</v>
      </c>
      <c r="AC428">
        <f>ROUND((0),6)</f>
        <v>0</v>
      </c>
      <c r="AD428">
        <f>ROUND((((0)-(0))+AE428),6)</f>
        <v>0</v>
      </c>
      <c r="AE428">
        <f>ROUND((0),6)</f>
        <v>0</v>
      </c>
      <c r="AF428">
        <f>ROUND((SUM(SmtRes!BT186:'SmtRes'!BT187)),6)</f>
        <v>2833.0230000000001</v>
      </c>
      <c r="AG428">
        <f>ROUND((AP428),6)</f>
        <v>0</v>
      </c>
      <c r="AH428">
        <f>(SUM(SmtRes!BU186:'SmtRes'!BU187))</f>
        <v>4.8599999999999994</v>
      </c>
      <c r="AI428">
        <f>(0)</f>
        <v>0</v>
      </c>
      <c r="AJ428">
        <f>(AS428)</f>
        <v>0</v>
      </c>
      <c r="AK428">
        <v>2833.0229999999997</v>
      </c>
      <c r="AL428">
        <v>0</v>
      </c>
      <c r="AM428">
        <v>0</v>
      </c>
      <c r="AN428">
        <v>0</v>
      </c>
      <c r="AO428">
        <v>2833.0229999999997</v>
      </c>
      <c r="AP428">
        <v>0</v>
      </c>
      <c r="AQ428">
        <v>4.8599999999999994</v>
      </c>
      <c r="AR428">
        <v>0</v>
      </c>
      <c r="AS428">
        <v>0</v>
      </c>
      <c r="AT428">
        <v>74</v>
      </c>
      <c r="AU428">
        <v>36</v>
      </c>
      <c r="AV428">
        <v>1</v>
      </c>
      <c r="AW428">
        <v>1</v>
      </c>
      <c r="AZ428">
        <v>1</v>
      </c>
      <c r="BA428">
        <v>1</v>
      </c>
      <c r="BB428">
        <v>1</v>
      </c>
      <c r="BC428">
        <v>1</v>
      </c>
      <c r="BD428" t="s">
        <v>3</v>
      </c>
      <c r="BE428" t="s">
        <v>3</v>
      </c>
      <c r="BF428" t="s">
        <v>3</v>
      </c>
      <c r="BG428" t="s">
        <v>3</v>
      </c>
      <c r="BH428">
        <v>0</v>
      </c>
      <c r="BI428">
        <v>4</v>
      </c>
      <c r="BJ428" t="s">
        <v>204</v>
      </c>
      <c r="BM428">
        <v>200001</v>
      </c>
      <c r="BN428">
        <v>0</v>
      </c>
      <c r="BO428" t="s">
        <v>3</v>
      </c>
      <c r="BP428">
        <v>0</v>
      </c>
      <c r="BQ428">
        <v>4</v>
      </c>
      <c r="BR428">
        <v>0</v>
      </c>
      <c r="BS428">
        <v>1</v>
      </c>
      <c r="BT428">
        <v>1</v>
      </c>
      <c r="BU428">
        <v>1</v>
      </c>
      <c r="BV428">
        <v>1</v>
      </c>
      <c r="BW428">
        <v>1</v>
      </c>
      <c r="BX428">
        <v>1</v>
      </c>
      <c r="BY428" t="s">
        <v>3</v>
      </c>
      <c r="BZ428">
        <v>74</v>
      </c>
      <c r="CA428">
        <v>36</v>
      </c>
      <c r="CB428" t="s">
        <v>3</v>
      </c>
      <c r="CE428">
        <v>0</v>
      </c>
      <c r="CF428">
        <v>0</v>
      </c>
      <c r="CG428">
        <v>0</v>
      </c>
      <c r="CM428">
        <v>0</v>
      </c>
      <c r="CN428" t="s">
        <v>3</v>
      </c>
      <c r="CO428">
        <v>0</v>
      </c>
      <c r="CP428">
        <f>(P428+Q428+S428+R428)</f>
        <v>8499.07</v>
      </c>
      <c r="CQ428">
        <f>SUMIF(SmtRes!AQ186:'SmtRes'!AQ187,"=1",SmtRes!AA186:'SmtRes'!AA187)</f>
        <v>0</v>
      </c>
      <c r="CR428">
        <f>SUMIF(SmtRes!AQ186:'SmtRes'!AQ187,"=1",SmtRes!AB186:'SmtRes'!AB187)</f>
        <v>0</v>
      </c>
      <c r="CS428">
        <f>SUMIF(SmtRes!AQ186:'SmtRes'!AQ187,"=1",SmtRes!AC186:'SmtRes'!AC187)</f>
        <v>0</v>
      </c>
      <c r="CT428">
        <f>SUMIF(SmtRes!AQ186:'SmtRes'!AQ187,"=1",SmtRes!AD186:'SmtRes'!AD187)</f>
        <v>1134.8499999999999</v>
      </c>
      <c r="CU428">
        <f>AG428</f>
        <v>0</v>
      </c>
      <c r="CV428">
        <f>SUMIF(SmtRes!AQ186:'SmtRes'!AQ187,"=1",SmtRes!BU186:'SmtRes'!BU187)</f>
        <v>4.8599999999999994</v>
      </c>
      <c r="CW428">
        <f>SUMIF(SmtRes!AQ186:'SmtRes'!AQ187,"=1",SmtRes!BV186:'SmtRes'!BV187)</f>
        <v>0</v>
      </c>
      <c r="CX428">
        <f>AJ428</f>
        <v>0</v>
      </c>
      <c r="CY428">
        <f>(((S428+R428)*AT428)/100)</f>
        <v>6289.3117999999995</v>
      </c>
      <c r="CZ428">
        <f>(((S428+R428)*AU428)/100)</f>
        <v>3059.6652000000004</v>
      </c>
      <c r="DC428" t="s">
        <v>3</v>
      </c>
      <c r="DD428" t="s">
        <v>3</v>
      </c>
      <c r="DE428" t="s">
        <v>3</v>
      </c>
      <c r="DF428" t="s">
        <v>3</v>
      </c>
      <c r="DG428" t="s">
        <v>3</v>
      </c>
      <c r="DH428" t="s">
        <v>3</v>
      </c>
      <c r="DI428" t="s">
        <v>3</v>
      </c>
      <c r="DJ428" t="s">
        <v>3</v>
      </c>
      <c r="DK428" t="s">
        <v>3</v>
      </c>
      <c r="DL428" t="s">
        <v>3</v>
      </c>
      <c r="DM428" t="s">
        <v>3</v>
      </c>
      <c r="DN428">
        <v>0</v>
      </c>
      <c r="DO428">
        <v>0</v>
      </c>
      <c r="DP428">
        <v>1</v>
      </c>
      <c r="DQ428">
        <v>1</v>
      </c>
      <c r="DU428">
        <v>1013</v>
      </c>
      <c r="DV428" t="s">
        <v>203</v>
      </c>
      <c r="DW428" t="s">
        <v>203</v>
      </c>
      <c r="DX428">
        <v>1</v>
      </c>
      <c r="DZ428" t="s">
        <v>3</v>
      </c>
      <c r="EA428" t="s">
        <v>3</v>
      </c>
      <c r="EB428" t="s">
        <v>3</v>
      </c>
      <c r="EC428" t="s">
        <v>3</v>
      </c>
      <c r="EE428">
        <v>64850927</v>
      </c>
      <c r="EF428">
        <v>4</v>
      </c>
      <c r="EG428" t="s">
        <v>187</v>
      </c>
      <c r="EH428">
        <v>83</v>
      </c>
      <c r="EI428" t="s">
        <v>187</v>
      </c>
      <c r="EJ428">
        <v>4</v>
      </c>
      <c r="EK428">
        <v>200001</v>
      </c>
      <c r="EL428" t="s">
        <v>192</v>
      </c>
      <c r="EM428" t="s">
        <v>193</v>
      </c>
      <c r="EO428" t="s">
        <v>3</v>
      </c>
      <c r="EQ428">
        <v>0</v>
      </c>
      <c r="ER428">
        <v>0</v>
      </c>
      <c r="ES428">
        <v>0</v>
      </c>
      <c r="ET428">
        <v>0</v>
      </c>
      <c r="EU428">
        <v>0</v>
      </c>
      <c r="EV428">
        <v>0</v>
      </c>
      <c r="EW428">
        <v>4.8600000000000003</v>
      </c>
      <c r="EX428">
        <v>0</v>
      </c>
      <c r="EY428">
        <v>0</v>
      </c>
      <c r="FQ428">
        <v>0</v>
      </c>
      <c r="FR428">
        <f>ROUND(IF(BI428=3,GM428,0),2)</f>
        <v>0</v>
      </c>
      <c r="FS428">
        <v>0</v>
      </c>
      <c r="FX428">
        <v>74</v>
      </c>
      <c r="FY428">
        <v>36</v>
      </c>
      <c r="GA428" t="s">
        <v>3</v>
      </c>
      <c r="GD428">
        <v>1</v>
      </c>
      <c r="GF428">
        <v>-1528808046</v>
      </c>
      <c r="GG428">
        <v>2</v>
      </c>
      <c r="GH428">
        <v>1</v>
      </c>
      <c r="GI428">
        <v>-2</v>
      </c>
      <c r="GJ428">
        <v>0</v>
      </c>
      <c r="GK428">
        <v>0</v>
      </c>
      <c r="GL428">
        <f>ROUND(IF(AND(BH428=3,BI428=3,FS428&lt;&gt;0),P428,0),2)</f>
        <v>0</v>
      </c>
      <c r="GM428">
        <f>ROUND(O428+X428+Y428,2)+GX428</f>
        <v>17848.05</v>
      </c>
      <c r="GN428">
        <f>IF(OR(BI428=0,BI428=1),GM428-GX428,0)</f>
        <v>0</v>
      </c>
      <c r="GO428">
        <f>IF(BI428=2,GM428-GX428,0)</f>
        <v>0</v>
      </c>
      <c r="GP428">
        <f>IF(BI428=4,GM428-GX428,0)</f>
        <v>17848.05</v>
      </c>
      <c r="GR428">
        <v>0</v>
      </c>
      <c r="GS428">
        <v>3</v>
      </c>
      <c r="GT428">
        <v>0</v>
      </c>
      <c r="GU428" t="s">
        <v>3</v>
      </c>
      <c r="GV428">
        <f>ROUND((GT428),6)</f>
        <v>0</v>
      </c>
      <c r="GW428">
        <v>1</v>
      </c>
      <c r="GX428">
        <f>ROUND(HC428*I428,2)</f>
        <v>0</v>
      </c>
      <c r="HA428">
        <v>0</v>
      </c>
      <c r="HB428">
        <v>0</v>
      </c>
      <c r="HC428">
        <f>GV428*GW428</f>
        <v>0</v>
      </c>
      <c r="HE428" t="s">
        <v>3</v>
      </c>
      <c r="HF428" t="s">
        <v>3</v>
      </c>
      <c r="HM428" t="s">
        <v>3</v>
      </c>
      <c r="HN428" t="s">
        <v>194</v>
      </c>
      <c r="HO428" t="s">
        <v>195</v>
      </c>
      <c r="HP428" t="s">
        <v>187</v>
      </c>
      <c r="HQ428" t="s">
        <v>187</v>
      </c>
      <c r="IK428">
        <v>0</v>
      </c>
    </row>
    <row r="430" spans="1:245" x14ac:dyDescent="0.2">
      <c r="A430" s="2">
        <v>51</v>
      </c>
      <c r="B430" s="2">
        <f>B422</f>
        <v>1</v>
      </c>
      <c r="C430" s="2">
        <f>A422</f>
        <v>4</v>
      </c>
      <c r="D430" s="2">
        <f>ROW(A422)</f>
        <v>422</v>
      </c>
      <c r="E430" s="2"/>
      <c r="F430" s="2" t="str">
        <f>IF(F422&lt;&gt;"",F422,"")</f>
        <v>Новый раздел</v>
      </c>
      <c r="G430" s="2" t="str">
        <f>IF(G422&lt;&gt;"",G422,"")</f>
        <v>Пусконаладочные работы</v>
      </c>
      <c r="H430" s="2">
        <v>0</v>
      </c>
      <c r="I430" s="2"/>
      <c r="J430" s="2"/>
      <c r="K430" s="2"/>
      <c r="L430" s="2"/>
      <c r="M430" s="2"/>
      <c r="N430" s="2"/>
      <c r="O430" s="2">
        <f t="shared" ref="O430:T430" si="234">ROUND(AB430,2)</f>
        <v>15458.37</v>
      </c>
      <c r="P430" s="2">
        <f t="shared" si="234"/>
        <v>0</v>
      </c>
      <c r="Q430" s="2">
        <f t="shared" si="234"/>
        <v>0</v>
      </c>
      <c r="R430" s="2">
        <f t="shared" si="234"/>
        <v>0</v>
      </c>
      <c r="S430" s="2">
        <f t="shared" si="234"/>
        <v>15458.37</v>
      </c>
      <c r="T430" s="2">
        <f t="shared" si="234"/>
        <v>0</v>
      </c>
      <c r="U430" s="2">
        <f>AH430</f>
        <v>25.259999999999998</v>
      </c>
      <c r="V430" s="2">
        <f>AI430</f>
        <v>0</v>
      </c>
      <c r="W430" s="2">
        <f>ROUND(AJ430,2)</f>
        <v>0</v>
      </c>
      <c r="X430" s="2">
        <f>ROUND(AK430,2)</f>
        <v>11439.2</v>
      </c>
      <c r="Y430" s="2">
        <f>ROUND(AL430,2)</f>
        <v>5565.02</v>
      </c>
      <c r="Z430" s="2"/>
      <c r="AA430" s="2"/>
      <c r="AB430" s="2">
        <f>ROUND(SUMIF(AA426:AA428,"=65174513",O426:O428),2)</f>
        <v>15458.37</v>
      </c>
      <c r="AC430" s="2">
        <f>ROUND(SUMIF(AA426:AA428,"=65174513",P426:P428),2)</f>
        <v>0</v>
      </c>
      <c r="AD430" s="2">
        <f>ROUND(SUMIF(AA426:AA428,"=65174513",Q426:Q428),2)</f>
        <v>0</v>
      </c>
      <c r="AE430" s="2">
        <f>ROUND(SUMIF(AA426:AA428,"=65174513",R426:R428),2)</f>
        <v>0</v>
      </c>
      <c r="AF430" s="2">
        <f>ROUND(SUMIF(AA426:AA428,"=65174513",S426:S428),2)</f>
        <v>15458.37</v>
      </c>
      <c r="AG430" s="2">
        <f>ROUND(SUMIF(AA426:AA428,"=65174513",T426:T428),2)</f>
        <v>0</v>
      </c>
      <c r="AH430" s="2">
        <f>SUMIF(AA426:AA428,"=65174513",U426:U428)</f>
        <v>25.259999999999998</v>
      </c>
      <c r="AI430" s="2">
        <f>SUMIF(AA426:AA428,"=65174513",V426:V428)</f>
        <v>0</v>
      </c>
      <c r="AJ430" s="2">
        <f>ROUND(SUMIF(AA426:AA428,"=65174513",W426:W428),2)</f>
        <v>0</v>
      </c>
      <c r="AK430" s="2">
        <f>ROUND(SUMIF(AA426:AA428,"=65174513",X426:X428),2)</f>
        <v>11439.2</v>
      </c>
      <c r="AL430" s="2">
        <f>ROUND(SUMIF(AA426:AA428,"=65174513",Y426:Y428),2)</f>
        <v>5565.02</v>
      </c>
      <c r="AM430" s="2"/>
      <c r="AN430" s="2"/>
      <c r="AO430" s="2">
        <f t="shared" ref="AO430:BD430" si="235">ROUND(BX430,2)</f>
        <v>0</v>
      </c>
      <c r="AP430" s="2">
        <f t="shared" si="235"/>
        <v>0</v>
      </c>
      <c r="AQ430" s="2">
        <f t="shared" si="235"/>
        <v>0</v>
      </c>
      <c r="AR430" s="2">
        <f t="shared" si="235"/>
        <v>32462.59</v>
      </c>
      <c r="AS430" s="2">
        <f t="shared" si="235"/>
        <v>0</v>
      </c>
      <c r="AT430" s="2">
        <f t="shared" si="235"/>
        <v>0</v>
      </c>
      <c r="AU430" s="2">
        <f t="shared" si="235"/>
        <v>32462.59</v>
      </c>
      <c r="AV430" s="2">
        <f t="shared" si="235"/>
        <v>0</v>
      </c>
      <c r="AW430" s="2">
        <f t="shared" si="235"/>
        <v>0</v>
      </c>
      <c r="AX430" s="2">
        <f t="shared" si="235"/>
        <v>0</v>
      </c>
      <c r="AY430" s="2">
        <f t="shared" si="235"/>
        <v>0</v>
      </c>
      <c r="AZ430" s="2">
        <f t="shared" si="235"/>
        <v>0</v>
      </c>
      <c r="BA430" s="2">
        <f t="shared" si="235"/>
        <v>0</v>
      </c>
      <c r="BB430" s="2">
        <f t="shared" si="235"/>
        <v>0</v>
      </c>
      <c r="BC430" s="2">
        <f t="shared" si="235"/>
        <v>0</v>
      </c>
      <c r="BD430" s="2">
        <f t="shared" si="235"/>
        <v>0</v>
      </c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>
        <f>ROUND(SUMIF(AA426:AA428,"=65174513",FQ426:FQ428),2)</f>
        <v>0</v>
      </c>
      <c r="BY430" s="2">
        <f>ROUND(SUMIF(AA426:AA428,"=65174513",FR426:FR428),2)</f>
        <v>0</v>
      </c>
      <c r="BZ430" s="2">
        <f>ROUND(SUMIF(AA426:AA428,"=65174513",GL426:GL428),2)</f>
        <v>0</v>
      </c>
      <c r="CA430" s="2">
        <f>ROUND(SUMIF(AA426:AA428,"=65174513",GM426:GM428),2)</f>
        <v>32462.59</v>
      </c>
      <c r="CB430" s="2">
        <f>ROUND(SUMIF(AA426:AA428,"=65174513",GN426:GN428),2)</f>
        <v>0</v>
      </c>
      <c r="CC430" s="2">
        <f>ROUND(SUMIF(AA426:AA428,"=65174513",GO426:GO428),2)</f>
        <v>0</v>
      </c>
      <c r="CD430" s="2">
        <f>ROUND(SUMIF(AA426:AA428,"=65174513",GP426:GP428),2)</f>
        <v>32462.59</v>
      </c>
      <c r="CE430" s="2">
        <f>AC430-BX430</f>
        <v>0</v>
      </c>
      <c r="CF430" s="2">
        <f>AC430-BY430</f>
        <v>0</v>
      </c>
      <c r="CG430" s="2">
        <f>BX430-BZ430</f>
        <v>0</v>
      </c>
      <c r="CH430" s="2">
        <f>AC430-BX430-BY430+BZ430</f>
        <v>0</v>
      </c>
      <c r="CI430" s="2">
        <f>BY430-BZ430</f>
        <v>0</v>
      </c>
      <c r="CJ430" s="2">
        <f>ROUND(SUMIF(AA426:AA428,"=65174513",GX426:GX428),2)</f>
        <v>0</v>
      </c>
      <c r="CK430" s="2">
        <f>ROUND(SUMIF(AA426:AA428,"=65174513",GY426:GY428),2)</f>
        <v>0</v>
      </c>
      <c r="CL430" s="2">
        <f>ROUND(SUMIF(AA426:AA428,"=65174513",GZ426:GZ428),2)</f>
        <v>0</v>
      </c>
      <c r="CM430" s="2">
        <f>ROUND(SUMIF(AA426:AA428,"=65174513",HD426:HD428),2)</f>
        <v>0</v>
      </c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  <c r="CZ430" s="2"/>
      <c r="DA430" s="2"/>
      <c r="DB430" s="2"/>
      <c r="DC430" s="2"/>
      <c r="DD430" s="2"/>
      <c r="DE430" s="2"/>
      <c r="DF430" s="2"/>
      <c r="DG430" s="3"/>
      <c r="DH430" s="3"/>
      <c r="DI430" s="3"/>
      <c r="DJ430" s="3"/>
      <c r="DK430" s="3"/>
      <c r="DL430" s="3"/>
      <c r="DM430" s="3"/>
      <c r="DN430" s="3"/>
      <c r="DO430" s="3"/>
      <c r="DP430" s="3"/>
      <c r="DQ430" s="3"/>
      <c r="DR430" s="3"/>
      <c r="DS430" s="3"/>
      <c r="DT430" s="3"/>
      <c r="DU430" s="3"/>
      <c r="DV430" s="3"/>
      <c r="DW430" s="3"/>
      <c r="DX430" s="3"/>
      <c r="DY430" s="3"/>
      <c r="DZ430" s="3"/>
      <c r="EA430" s="3"/>
      <c r="EB430" s="3"/>
      <c r="EC430" s="3"/>
      <c r="ED430" s="3"/>
      <c r="EE430" s="3"/>
      <c r="EF430" s="3"/>
      <c r="EG430" s="3"/>
      <c r="EH430" s="3"/>
      <c r="EI430" s="3"/>
      <c r="EJ430" s="3"/>
      <c r="EK430" s="3"/>
      <c r="EL430" s="3"/>
      <c r="EM430" s="3"/>
      <c r="EN430" s="3"/>
      <c r="EO430" s="3"/>
      <c r="EP430" s="3"/>
      <c r="EQ430" s="3"/>
      <c r="ER430" s="3"/>
      <c r="ES430" s="3"/>
      <c r="ET430" s="3"/>
      <c r="EU430" s="3"/>
      <c r="EV430" s="3"/>
      <c r="EW430" s="3"/>
      <c r="EX430" s="3"/>
      <c r="EY430" s="3"/>
      <c r="EZ430" s="3"/>
      <c r="FA430" s="3"/>
      <c r="FB430" s="3"/>
      <c r="FC430" s="3"/>
      <c r="FD430" s="3"/>
      <c r="FE430" s="3"/>
      <c r="FF430" s="3"/>
      <c r="FG430" s="3"/>
      <c r="FH430" s="3"/>
      <c r="FI430" s="3"/>
      <c r="FJ430" s="3"/>
      <c r="FK430" s="3"/>
      <c r="FL430" s="3"/>
      <c r="FM430" s="3"/>
      <c r="FN430" s="3"/>
      <c r="FO430" s="3"/>
      <c r="FP430" s="3"/>
      <c r="FQ430" s="3"/>
      <c r="FR430" s="3"/>
      <c r="FS430" s="3"/>
      <c r="FT430" s="3"/>
      <c r="FU430" s="3"/>
      <c r="FV430" s="3"/>
      <c r="FW430" s="3"/>
      <c r="FX430" s="3"/>
      <c r="FY430" s="3"/>
      <c r="FZ430" s="3"/>
      <c r="GA430" s="3"/>
      <c r="GB430" s="3"/>
      <c r="GC430" s="3"/>
      <c r="GD430" s="3"/>
      <c r="GE430" s="3"/>
      <c r="GF430" s="3"/>
      <c r="GG430" s="3"/>
      <c r="GH430" s="3"/>
      <c r="GI430" s="3"/>
      <c r="GJ430" s="3"/>
      <c r="GK430" s="3"/>
      <c r="GL430" s="3"/>
      <c r="GM430" s="3"/>
      <c r="GN430" s="3"/>
      <c r="GO430" s="3"/>
      <c r="GP430" s="3"/>
      <c r="GQ430" s="3"/>
      <c r="GR430" s="3"/>
      <c r="GS430" s="3"/>
      <c r="GT430" s="3"/>
      <c r="GU430" s="3"/>
      <c r="GV430" s="3"/>
      <c r="GW430" s="3"/>
      <c r="GX430" s="3">
        <v>0</v>
      </c>
    </row>
    <row r="432" spans="1:245" x14ac:dyDescent="0.2">
      <c r="A432" s="4">
        <v>50</v>
      </c>
      <c r="B432" s="4">
        <v>0</v>
      </c>
      <c r="C432" s="4">
        <v>0</v>
      </c>
      <c r="D432" s="4">
        <v>1</v>
      </c>
      <c r="E432" s="4">
        <v>201</v>
      </c>
      <c r="F432" s="4">
        <f>ROUND(Source!O430,O432)</f>
        <v>15458.37</v>
      </c>
      <c r="G432" s="4" t="s">
        <v>65</v>
      </c>
      <c r="H432" s="4" t="s">
        <v>66</v>
      </c>
      <c r="I432" s="4"/>
      <c r="J432" s="4"/>
      <c r="K432" s="4">
        <v>201</v>
      </c>
      <c r="L432" s="4">
        <v>1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15458.369999999999</v>
      </c>
      <c r="X432" s="4">
        <v>1</v>
      </c>
      <c r="Y432" s="4">
        <v>15458.369999999999</v>
      </c>
      <c r="Z432" s="4"/>
      <c r="AA432" s="4"/>
      <c r="AB432" s="4"/>
    </row>
    <row r="433" spans="1:28" x14ac:dyDescent="0.2">
      <c r="A433" s="4">
        <v>50</v>
      </c>
      <c r="B433" s="4">
        <v>0</v>
      </c>
      <c r="C433" s="4">
        <v>0</v>
      </c>
      <c r="D433" s="4">
        <v>1</v>
      </c>
      <c r="E433" s="4">
        <v>202</v>
      </c>
      <c r="F433" s="4">
        <f>ROUND(Source!P430,O433)</f>
        <v>0</v>
      </c>
      <c r="G433" s="4" t="s">
        <v>67</v>
      </c>
      <c r="H433" s="4" t="s">
        <v>68</v>
      </c>
      <c r="I433" s="4"/>
      <c r="J433" s="4"/>
      <c r="K433" s="4">
        <v>202</v>
      </c>
      <c r="L433" s="4">
        <v>2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28" x14ac:dyDescent="0.2">
      <c r="A434" s="4">
        <v>50</v>
      </c>
      <c r="B434" s="4">
        <v>0</v>
      </c>
      <c r="C434" s="4">
        <v>0</v>
      </c>
      <c r="D434" s="4">
        <v>1</v>
      </c>
      <c r="E434" s="4">
        <v>222</v>
      </c>
      <c r="F434" s="4">
        <f>ROUND(Source!AO430,O434)</f>
        <v>0</v>
      </c>
      <c r="G434" s="4" t="s">
        <v>69</v>
      </c>
      <c r="H434" s="4" t="s">
        <v>70</v>
      </c>
      <c r="I434" s="4"/>
      <c r="J434" s="4"/>
      <c r="K434" s="4">
        <v>222</v>
      </c>
      <c r="L434" s="4">
        <v>3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8" x14ac:dyDescent="0.2">
      <c r="A435" s="4">
        <v>50</v>
      </c>
      <c r="B435" s="4">
        <v>0</v>
      </c>
      <c r="C435" s="4">
        <v>0</v>
      </c>
      <c r="D435" s="4">
        <v>1</v>
      </c>
      <c r="E435" s="4">
        <v>225</v>
      </c>
      <c r="F435" s="4">
        <f>ROUND(Source!AV430,O435)</f>
        <v>0</v>
      </c>
      <c r="G435" s="4" t="s">
        <v>71</v>
      </c>
      <c r="H435" s="4" t="s">
        <v>72</v>
      </c>
      <c r="I435" s="4"/>
      <c r="J435" s="4"/>
      <c r="K435" s="4">
        <v>225</v>
      </c>
      <c r="L435" s="4">
        <v>4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8" x14ac:dyDescent="0.2">
      <c r="A436" s="4">
        <v>50</v>
      </c>
      <c r="B436" s="4">
        <v>0</v>
      </c>
      <c r="C436" s="4">
        <v>0</v>
      </c>
      <c r="D436" s="4">
        <v>1</v>
      </c>
      <c r="E436" s="4">
        <v>226</v>
      </c>
      <c r="F436" s="4">
        <f>ROUND(Source!AW430,O436)</f>
        <v>0</v>
      </c>
      <c r="G436" s="4" t="s">
        <v>73</v>
      </c>
      <c r="H436" s="4" t="s">
        <v>74</v>
      </c>
      <c r="I436" s="4"/>
      <c r="J436" s="4"/>
      <c r="K436" s="4">
        <v>226</v>
      </c>
      <c r="L436" s="4">
        <v>5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8" x14ac:dyDescent="0.2">
      <c r="A437" s="4">
        <v>50</v>
      </c>
      <c r="B437" s="4">
        <v>0</v>
      </c>
      <c r="C437" s="4">
        <v>0</v>
      </c>
      <c r="D437" s="4">
        <v>1</v>
      </c>
      <c r="E437" s="4">
        <v>227</v>
      </c>
      <c r="F437" s="4">
        <f>ROUND(Source!AX430,O437)</f>
        <v>0</v>
      </c>
      <c r="G437" s="4" t="s">
        <v>75</v>
      </c>
      <c r="H437" s="4" t="s">
        <v>76</v>
      </c>
      <c r="I437" s="4"/>
      <c r="J437" s="4"/>
      <c r="K437" s="4">
        <v>227</v>
      </c>
      <c r="L437" s="4">
        <v>6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8" x14ac:dyDescent="0.2">
      <c r="A438" s="4">
        <v>50</v>
      </c>
      <c r="B438" s="4">
        <v>0</v>
      </c>
      <c r="C438" s="4">
        <v>0</v>
      </c>
      <c r="D438" s="4">
        <v>1</v>
      </c>
      <c r="E438" s="4">
        <v>228</v>
      </c>
      <c r="F438" s="4">
        <f>ROUND(Source!AY430,O438)</f>
        <v>0</v>
      </c>
      <c r="G438" s="4" t="s">
        <v>77</v>
      </c>
      <c r="H438" s="4" t="s">
        <v>78</v>
      </c>
      <c r="I438" s="4"/>
      <c r="J438" s="4"/>
      <c r="K438" s="4">
        <v>228</v>
      </c>
      <c r="L438" s="4">
        <v>7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8" x14ac:dyDescent="0.2">
      <c r="A439" s="4">
        <v>50</v>
      </c>
      <c r="B439" s="4">
        <v>0</v>
      </c>
      <c r="C439" s="4">
        <v>0</v>
      </c>
      <c r="D439" s="4">
        <v>1</v>
      </c>
      <c r="E439" s="4">
        <v>216</v>
      </c>
      <c r="F439" s="4">
        <f>ROUND(Source!AP430,O439)</f>
        <v>0</v>
      </c>
      <c r="G439" s="4" t="s">
        <v>79</v>
      </c>
      <c r="H439" s="4" t="s">
        <v>80</v>
      </c>
      <c r="I439" s="4"/>
      <c r="J439" s="4"/>
      <c r="K439" s="4">
        <v>216</v>
      </c>
      <c r="L439" s="4">
        <v>8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28" x14ac:dyDescent="0.2">
      <c r="A440" s="4">
        <v>50</v>
      </c>
      <c r="B440" s="4">
        <v>0</v>
      </c>
      <c r="C440" s="4">
        <v>0</v>
      </c>
      <c r="D440" s="4">
        <v>1</v>
      </c>
      <c r="E440" s="4">
        <v>223</v>
      </c>
      <c r="F440" s="4">
        <f>ROUND(Source!AQ430,O440)</f>
        <v>0</v>
      </c>
      <c r="G440" s="4" t="s">
        <v>81</v>
      </c>
      <c r="H440" s="4" t="s">
        <v>82</v>
      </c>
      <c r="I440" s="4"/>
      <c r="J440" s="4"/>
      <c r="K440" s="4">
        <v>223</v>
      </c>
      <c r="L440" s="4">
        <v>9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8" x14ac:dyDescent="0.2">
      <c r="A441" s="4">
        <v>50</v>
      </c>
      <c r="B441" s="4">
        <v>0</v>
      </c>
      <c r="C441" s="4">
        <v>0</v>
      </c>
      <c r="D441" s="4">
        <v>1</v>
      </c>
      <c r="E441" s="4">
        <v>229</v>
      </c>
      <c r="F441" s="4">
        <f>ROUND(Source!AZ430,O441)</f>
        <v>0</v>
      </c>
      <c r="G441" s="4" t="s">
        <v>83</v>
      </c>
      <c r="H441" s="4" t="s">
        <v>84</v>
      </c>
      <c r="I441" s="4"/>
      <c r="J441" s="4"/>
      <c r="K441" s="4">
        <v>229</v>
      </c>
      <c r="L441" s="4">
        <v>10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0</v>
      </c>
      <c r="X441" s="4">
        <v>1</v>
      </c>
      <c r="Y441" s="4">
        <v>0</v>
      </c>
      <c r="Z441" s="4"/>
      <c r="AA441" s="4"/>
      <c r="AB441" s="4"/>
    </row>
    <row r="442" spans="1:28" x14ac:dyDescent="0.2">
      <c r="A442" s="4">
        <v>50</v>
      </c>
      <c r="B442" s="4">
        <v>0</v>
      </c>
      <c r="C442" s="4">
        <v>0</v>
      </c>
      <c r="D442" s="4">
        <v>1</v>
      </c>
      <c r="E442" s="4">
        <v>203</v>
      </c>
      <c r="F442" s="4">
        <f>ROUND(Source!Q430,O442)</f>
        <v>0</v>
      </c>
      <c r="G442" s="4" t="s">
        <v>85</v>
      </c>
      <c r="H442" s="4" t="s">
        <v>86</v>
      </c>
      <c r="I442" s="4"/>
      <c r="J442" s="4"/>
      <c r="K442" s="4">
        <v>203</v>
      </c>
      <c r="L442" s="4">
        <v>11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8" x14ac:dyDescent="0.2">
      <c r="A443" s="4">
        <v>50</v>
      </c>
      <c r="B443" s="4">
        <v>0</v>
      </c>
      <c r="C443" s="4">
        <v>0</v>
      </c>
      <c r="D443" s="4">
        <v>1</v>
      </c>
      <c r="E443" s="4">
        <v>231</v>
      </c>
      <c r="F443" s="4">
        <f>ROUND(Source!BB430,O443)</f>
        <v>0</v>
      </c>
      <c r="G443" s="4" t="s">
        <v>87</v>
      </c>
      <c r="H443" s="4" t="s">
        <v>88</v>
      </c>
      <c r="I443" s="4"/>
      <c r="J443" s="4"/>
      <c r="K443" s="4">
        <v>231</v>
      </c>
      <c r="L443" s="4">
        <v>12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28" x14ac:dyDescent="0.2">
      <c r="A444" s="4">
        <v>50</v>
      </c>
      <c r="B444" s="4">
        <v>0</v>
      </c>
      <c r="C444" s="4">
        <v>0</v>
      </c>
      <c r="D444" s="4">
        <v>1</v>
      </c>
      <c r="E444" s="4">
        <v>204</v>
      </c>
      <c r="F444" s="4">
        <f>ROUND(Source!R430,O444)</f>
        <v>0</v>
      </c>
      <c r="G444" s="4" t="s">
        <v>89</v>
      </c>
      <c r="H444" s="4" t="s">
        <v>90</v>
      </c>
      <c r="I444" s="4"/>
      <c r="J444" s="4"/>
      <c r="K444" s="4">
        <v>204</v>
      </c>
      <c r="L444" s="4">
        <v>13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28" x14ac:dyDescent="0.2">
      <c r="A445" s="4">
        <v>50</v>
      </c>
      <c r="B445" s="4">
        <v>0</v>
      </c>
      <c r="C445" s="4">
        <v>0</v>
      </c>
      <c r="D445" s="4">
        <v>1</v>
      </c>
      <c r="E445" s="4">
        <v>205</v>
      </c>
      <c r="F445" s="4">
        <f>ROUND(Source!S430,O445)</f>
        <v>15458.37</v>
      </c>
      <c r="G445" s="4" t="s">
        <v>91</v>
      </c>
      <c r="H445" s="4" t="s">
        <v>92</v>
      </c>
      <c r="I445" s="4"/>
      <c r="J445" s="4"/>
      <c r="K445" s="4">
        <v>205</v>
      </c>
      <c r="L445" s="4">
        <v>14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15458.369999999999</v>
      </c>
      <c r="X445" s="4">
        <v>1</v>
      </c>
      <c r="Y445" s="4">
        <v>15458.369999999999</v>
      </c>
      <c r="Z445" s="4"/>
      <c r="AA445" s="4"/>
      <c r="AB445" s="4"/>
    </row>
    <row r="446" spans="1:28" x14ac:dyDescent="0.2">
      <c r="A446" s="4">
        <v>50</v>
      </c>
      <c r="B446" s="4">
        <v>0</v>
      </c>
      <c r="C446" s="4">
        <v>0</v>
      </c>
      <c r="D446" s="4">
        <v>1</v>
      </c>
      <c r="E446" s="4">
        <v>232</v>
      </c>
      <c r="F446" s="4">
        <f>ROUND(Source!BC430,O446)</f>
        <v>0</v>
      </c>
      <c r="G446" s="4" t="s">
        <v>93</v>
      </c>
      <c r="H446" s="4" t="s">
        <v>94</v>
      </c>
      <c r="I446" s="4"/>
      <c r="J446" s="4"/>
      <c r="K446" s="4">
        <v>232</v>
      </c>
      <c r="L446" s="4">
        <v>15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0</v>
      </c>
      <c r="X446" s="4">
        <v>1</v>
      </c>
      <c r="Y446" s="4">
        <v>0</v>
      </c>
      <c r="Z446" s="4"/>
      <c r="AA446" s="4"/>
      <c r="AB446" s="4"/>
    </row>
    <row r="447" spans="1:28" x14ac:dyDescent="0.2">
      <c r="A447" s="4">
        <v>50</v>
      </c>
      <c r="B447" s="4">
        <v>0</v>
      </c>
      <c r="C447" s="4">
        <v>0</v>
      </c>
      <c r="D447" s="4">
        <v>1</v>
      </c>
      <c r="E447" s="4">
        <v>214</v>
      </c>
      <c r="F447" s="4">
        <f>ROUND(Source!AS430,O447)</f>
        <v>0</v>
      </c>
      <c r="G447" s="4" t="s">
        <v>95</v>
      </c>
      <c r="H447" s="4" t="s">
        <v>96</v>
      </c>
      <c r="I447" s="4"/>
      <c r="J447" s="4"/>
      <c r="K447" s="4">
        <v>214</v>
      </c>
      <c r="L447" s="4">
        <v>16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0</v>
      </c>
      <c r="X447" s="4">
        <v>1</v>
      </c>
      <c r="Y447" s="4">
        <v>0</v>
      </c>
      <c r="Z447" s="4"/>
      <c r="AA447" s="4"/>
      <c r="AB447" s="4"/>
    </row>
    <row r="448" spans="1:28" x14ac:dyDescent="0.2">
      <c r="A448" s="4">
        <v>50</v>
      </c>
      <c r="B448" s="4">
        <v>0</v>
      </c>
      <c r="C448" s="4">
        <v>0</v>
      </c>
      <c r="D448" s="4">
        <v>1</v>
      </c>
      <c r="E448" s="4">
        <v>215</v>
      </c>
      <c r="F448" s="4">
        <f>ROUND(Source!AT430,O448)</f>
        <v>0</v>
      </c>
      <c r="G448" s="4" t="s">
        <v>97</v>
      </c>
      <c r="H448" s="4" t="s">
        <v>98</v>
      </c>
      <c r="I448" s="4"/>
      <c r="J448" s="4"/>
      <c r="K448" s="4">
        <v>215</v>
      </c>
      <c r="L448" s="4">
        <v>17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0</v>
      </c>
      <c r="X448" s="4">
        <v>1</v>
      </c>
      <c r="Y448" s="4">
        <v>0</v>
      </c>
      <c r="Z448" s="4"/>
      <c r="AA448" s="4"/>
      <c r="AB448" s="4"/>
    </row>
    <row r="449" spans="1:206" x14ac:dyDescent="0.2">
      <c r="A449" s="4">
        <v>50</v>
      </c>
      <c r="B449" s="4">
        <v>0</v>
      </c>
      <c r="C449" s="4">
        <v>0</v>
      </c>
      <c r="D449" s="4">
        <v>1</v>
      </c>
      <c r="E449" s="4">
        <v>217</v>
      </c>
      <c r="F449" s="4">
        <f>ROUND(Source!AU430,O449)</f>
        <v>32462.59</v>
      </c>
      <c r="G449" s="4" t="s">
        <v>99</v>
      </c>
      <c r="H449" s="4" t="s">
        <v>100</v>
      </c>
      <c r="I449" s="4"/>
      <c r="J449" s="4"/>
      <c r="K449" s="4">
        <v>217</v>
      </c>
      <c r="L449" s="4">
        <v>18</v>
      </c>
      <c r="M449" s="4">
        <v>3</v>
      </c>
      <c r="N449" s="4" t="s">
        <v>3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32462.59</v>
      </c>
      <c r="X449" s="4">
        <v>1</v>
      </c>
      <c r="Y449" s="4">
        <v>32462.59</v>
      </c>
      <c r="Z449" s="4"/>
      <c r="AA449" s="4"/>
      <c r="AB449" s="4"/>
    </row>
    <row r="450" spans="1:206" x14ac:dyDescent="0.2">
      <c r="A450" s="4">
        <v>50</v>
      </c>
      <c r="B450" s="4">
        <v>0</v>
      </c>
      <c r="C450" s="4">
        <v>0</v>
      </c>
      <c r="D450" s="4">
        <v>1</v>
      </c>
      <c r="E450" s="4">
        <v>230</v>
      </c>
      <c r="F450" s="4">
        <f>ROUND(Source!BA430,O450)</f>
        <v>0</v>
      </c>
      <c r="G450" s="4" t="s">
        <v>101</v>
      </c>
      <c r="H450" s="4" t="s">
        <v>102</v>
      </c>
      <c r="I450" s="4"/>
      <c r="J450" s="4"/>
      <c r="K450" s="4">
        <v>230</v>
      </c>
      <c r="L450" s="4">
        <v>19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0</v>
      </c>
      <c r="X450" s="4">
        <v>1</v>
      </c>
      <c r="Y450" s="4">
        <v>0</v>
      </c>
      <c r="Z450" s="4"/>
      <c r="AA450" s="4"/>
      <c r="AB450" s="4"/>
    </row>
    <row r="451" spans="1:206" x14ac:dyDescent="0.2">
      <c r="A451" s="4">
        <v>50</v>
      </c>
      <c r="B451" s="4">
        <v>0</v>
      </c>
      <c r="C451" s="4">
        <v>0</v>
      </c>
      <c r="D451" s="4">
        <v>1</v>
      </c>
      <c r="E451" s="4">
        <v>206</v>
      </c>
      <c r="F451" s="4">
        <f>ROUND(Source!T430,O451)</f>
        <v>0</v>
      </c>
      <c r="G451" s="4" t="s">
        <v>103</v>
      </c>
      <c r="H451" s="4" t="s">
        <v>104</v>
      </c>
      <c r="I451" s="4"/>
      <c r="J451" s="4"/>
      <c r="K451" s="4">
        <v>206</v>
      </c>
      <c r="L451" s="4">
        <v>20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0</v>
      </c>
      <c r="X451" s="4">
        <v>1</v>
      </c>
      <c r="Y451" s="4">
        <v>0</v>
      </c>
      <c r="Z451" s="4"/>
      <c r="AA451" s="4"/>
      <c r="AB451" s="4"/>
    </row>
    <row r="452" spans="1:206" x14ac:dyDescent="0.2">
      <c r="A452" s="4">
        <v>50</v>
      </c>
      <c r="B452" s="4">
        <v>0</v>
      </c>
      <c r="C452" s="4">
        <v>0</v>
      </c>
      <c r="D452" s="4">
        <v>1</v>
      </c>
      <c r="E452" s="4">
        <v>207</v>
      </c>
      <c r="F452" s="4">
        <f>ROUND(Source!U430,O452)</f>
        <v>25.26</v>
      </c>
      <c r="G452" s="4" t="s">
        <v>105</v>
      </c>
      <c r="H452" s="4" t="s">
        <v>106</v>
      </c>
      <c r="I452" s="4"/>
      <c r="J452" s="4"/>
      <c r="K452" s="4">
        <v>207</v>
      </c>
      <c r="L452" s="4">
        <v>21</v>
      </c>
      <c r="M452" s="4">
        <v>3</v>
      </c>
      <c r="N452" s="4" t="s">
        <v>3</v>
      </c>
      <c r="O452" s="4">
        <v>7</v>
      </c>
      <c r="P452" s="4"/>
      <c r="Q452" s="4"/>
      <c r="R452" s="4"/>
      <c r="S452" s="4"/>
      <c r="T452" s="4"/>
      <c r="U452" s="4"/>
      <c r="V452" s="4"/>
      <c r="W452" s="4">
        <v>25.26</v>
      </c>
      <c r="X452" s="4">
        <v>1</v>
      </c>
      <c r="Y452" s="4">
        <v>25.26</v>
      </c>
      <c r="Z452" s="4"/>
      <c r="AA452" s="4"/>
      <c r="AB452" s="4"/>
    </row>
    <row r="453" spans="1:206" x14ac:dyDescent="0.2">
      <c r="A453" s="4">
        <v>50</v>
      </c>
      <c r="B453" s="4">
        <v>0</v>
      </c>
      <c r="C453" s="4">
        <v>0</v>
      </c>
      <c r="D453" s="4">
        <v>1</v>
      </c>
      <c r="E453" s="4">
        <v>208</v>
      </c>
      <c r="F453" s="4">
        <f>ROUND(Source!V430,O453)</f>
        <v>0</v>
      </c>
      <c r="G453" s="4" t="s">
        <v>107</v>
      </c>
      <c r="H453" s="4" t="s">
        <v>108</v>
      </c>
      <c r="I453" s="4"/>
      <c r="J453" s="4"/>
      <c r="K453" s="4">
        <v>208</v>
      </c>
      <c r="L453" s="4">
        <v>22</v>
      </c>
      <c r="M453" s="4">
        <v>3</v>
      </c>
      <c r="N453" s="4" t="s">
        <v>3</v>
      </c>
      <c r="O453" s="4">
        <v>7</v>
      </c>
      <c r="P453" s="4"/>
      <c r="Q453" s="4"/>
      <c r="R453" s="4"/>
      <c r="S453" s="4"/>
      <c r="T453" s="4"/>
      <c r="U453" s="4"/>
      <c r="V453" s="4"/>
      <c r="W453" s="4">
        <v>0</v>
      </c>
      <c r="X453" s="4">
        <v>1</v>
      </c>
      <c r="Y453" s="4">
        <v>0</v>
      </c>
      <c r="Z453" s="4"/>
      <c r="AA453" s="4"/>
      <c r="AB453" s="4"/>
    </row>
    <row r="454" spans="1:206" x14ac:dyDescent="0.2">
      <c r="A454" s="4">
        <v>50</v>
      </c>
      <c r="B454" s="4">
        <v>0</v>
      </c>
      <c r="C454" s="4">
        <v>0</v>
      </c>
      <c r="D454" s="4">
        <v>1</v>
      </c>
      <c r="E454" s="4">
        <v>209</v>
      </c>
      <c r="F454" s="4">
        <f>ROUND(Source!W430,O454)</f>
        <v>0</v>
      </c>
      <c r="G454" s="4" t="s">
        <v>109</v>
      </c>
      <c r="H454" s="4" t="s">
        <v>110</v>
      </c>
      <c r="I454" s="4"/>
      <c r="J454" s="4"/>
      <c r="K454" s="4">
        <v>209</v>
      </c>
      <c r="L454" s="4">
        <v>23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206" x14ac:dyDescent="0.2">
      <c r="A455" s="4">
        <v>50</v>
      </c>
      <c r="B455" s="4">
        <v>0</v>
      </c>
      <c r="C455" s="4">
        <v>0</v>
      </c>
      <c r="D455" s="4">
        <v>1</v>
      </c>
      <c r="E455" s="4">
        <v>233</v>
      </c>
      <c r="F455" s="4">
        <f>ROUND(Source!BD430,O455)</f>
        <v>0</v>
      </c>
      <c r="G455" s="4" t="s">
        <v>111</v>
      </c>
      <c r="H455" s="4" t="s">
        <v>112</v>
      </c>
      <c r="I455" s="4"/>
      <c r="J455" s="4"/>
      <c r="K455" s="4">
        <v>233</v>
      </c>
      <c r="L455" s="4">
        <v>24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0</v>
      </c>
      <c r="X455" s="4">
        <v>1</v>
      </c>
      <c r="Y455" s="4">
        <v>0</v>
      </c>
      <c r="Z455" s="4"/>
      <c r="AA455" s="4"/>
      <c r="AB455" s="4"/>
    </row>
    <row r="456" spans="1:206" x14ac:dyDescent="0.2">
      <c r="A456" s="4">
        <v>50</v>
      </c>
      <c r="B456" s="4">
        <v>0</v>
      </c>
      <c r="C456" s="4">
        <v>0</v>
      </c>
      <c r="D456" s="4">
        <v>1</v>
      </c>
      <c r="E456" s="4">
        <v>210</v>
      </c>
      <c r="F456" s="4">
        <f>ROUND(Source!X430,O456)</f>
        <v>11439.2</v>
      </c>
      <c r="G456" s="4" t="s">
        <v>113</v>
      </c>
      <c r="H456" s="4" t="s">
        <v>114</v>
      </c>
      <c r="I456" s="4"/>
      <c r="J456" s="4"/>
      <c r="K456" s="4">
        <v>210</v>
      </c>
      <c r="L456" s="4">
        <v>25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11439.2</v>
      </c>
      <c r="X456" s="4">
        <v>1</v>
      </c>
      <c r="Y456" s="4">
        <v>11439.2</v>
      </c>
      <c r="Z456" s="4"/>
      <c r="AA456" s="4"/>
      <c r="AB456" s="4"/>
    </row>
    <row r="457" spans="1:206" x14ac:dyDescent="0.2">
      <c r="A457" s="4">
        <v>50</v>
      </c>
      <c r="B457" s="4">
        <v>0</v>
      </c>
      <c r="C457" s="4">
        <v>0</v>
      </c>
      <c r="D457" s="4">
        <v>1</v>
      </c>
      <c r="E457" s="4">
        <v>211</v>
      </c>
      <c r="F457" s="4">
        <f>ROUND(Source!Y430,O457)</f>
        <v>5565.02</v>
      </c>
      <c r="G457" s="4" t="s">
        <v>115</v>
      </c>
      <c r="H457" s="4" t="s">
        <v>116</v>
      </c>
      <c r="I457" s="4"/>
      <c r="J457" s="4"/>
      <c r="K457" s="4">
        <v>211</v>
      </c>
      <c r="L457" s="4">
        <v>26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5565.02</v>
      </c>
      <c r="X457" s="4">
        <v>1</v>
      </c>
      <c r="Y457" s="4">
        <v>5565.02</v>
      </c>
      <c r="Z457" s="4"/>
      <c r="AA457" s="4"/>
      <c r="AB457" s="4"/>
    </row>
    <row r="458" spans="1:206" x14ac:dyDescent="0.2">
      <c r="A458" s="4">
        <v>50</v>
      </c>
      <c r="B458" s="4">
        <v>0</v>
      </c>
      <c r="C458" s="4">
        <v>0</v>
      </c>
      <c r="D458" s="4">
        <v>1</v>
      </c>
      <c r="E458" s="4">
        <v>224</v>
      </c>
      <c r="F458" s="4">
        <f>ROUND(Source!AR430,O458)</f>
        <v>32462.59</v>
      </c>
      <c r="G458" s="4" t="s">
        <v>117</v>
      </c>
      <c r="H458" s="4" t="s">
        <v>118</v>
      </c>
      <c r="I458" s="4"/>
      <c r="J458" s="4"/>
      <c r="K458" s="4">
        <v>224</v>
      </c>
      <c r="L458" s="4">
        <v>27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32462.59</v>
      </c>
      <c r="X458" s="4">
        <v>1</v>
      </c>
      <c r="Y458" s="4">
        <v>32462.59</v>
      </c>
      <c r="Z458" s="4"/>
      <c r="AA458" s="4"/>
      <c r="AB458" s="4"/>
    </row>
    <row r="460" spans="1:206" x14ac:dyDescent="0.2">
      <c r="A460" s="2">
        <v>51</v>
      </c>
      <c r="B460" s="2">
        <f>B255</f>
        <v>1</v>
      </c>
      <c r="C460" s="2">
        <f>A255</f>
        <v>3</v>
      </c>
      <c r="D460" s="2">
        <f>ROW(A255)</f>
        <v>255</v>
      </c>
      <c r="E460" s="2"/>
      <c r="F460" s="2" t="str">
        <f>IF(F255&lt;&gt;"",F255,"")</f>
        <v>Новая локальная смета</v>
      </c>
      <c r="G460" s="2" t="str">
        <f>IF(G255&lt;&gt;"",G255,"")</f>
        <v>Реконструкция КВЛ-10кВ ф.17 от ПС-377 "Лесная" до ПКУ по адресу: г.Москва, поселение Денёновское, д.Яковлево (инв. № 43315096)</v>
      </c>
      <c r="H460" s="2">
        <v>0</v>
      </c>
      <c r="I460" s="2"/>
      <c r="J460" s="2"/>
      <c r="K460" s="2"/>
      <c r="L460" s="2"/>
      <c r="M460" s="2"/>
      <c r="N460" s="2"/>
      <c r="O460" s="2">
        <f t="shared" ref="O460:T460" si="236">ROUND(O270+O309+O351+O392+O430+AB460,2)</f>
        <v>2375205.33</v>
      </c>
      <c r="P460" s="2">
        <f t="shared" si="236"/>
        <v>1981303.89</v>
      </c>
      <c r="Q460" s="2">
        <f t="shared" si="236"/>
        <v>23723.47</v>
      </c>
      <c r="R460" s="2">
        <f t="shared" si="236"/>
        <v>14987.63</v>
      </c>
      <c r="S460" s="2">
        <f t="shared" si="236"/>
        <v>355190.34</v>
      </c>
      <c r="T460" s="2">
        <f t="shared" si="236"/>
        <v>0</v>
      </c>
      <c r="U460" s="2">
        <f>U270+U309+U351+U392+U430+AH460</f>
        <v>822.74900000000002</v>
      </c>
      <c r="V460" s="2">
        <f>V270+V309+V351+V392+V430+AI460</f>
        <v>29.820299999999996</v>
      </c>
      <c r="W460" s="2">
        <f>ROUND(W270+W309+W351+W392+W430+AJ460,2)</f>
        <v>0</v>
      </c>
      <c r="X460" s="2">
        <f>ROUND(X270+X309+X351+X392+X430+AK460,2)</f>
        <v>348989.59</v>
      </c>
      <c r="Y460" s="2">
        <f>ROUND(Y270+Y309+Y351+Y392+Y430+AL460,2)</f>
        <v>187399.96</v>
      </c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>
        <f t="shared" ref="AO460:BD460" si="237">ROUND(AO270+AO309+AO351+AO392+AO430+BX460,2)</f>
        <v>0</v>
      </c>
      <c r="AP460" s="2">
        <f t="shared" si="237"/>
        <v>0</v>
      </c>
      <c r="AQ460" s="2">
        <f t="shared" si="237"/>
        <v>0</v>
      </c>
      <c r="AR460" s="2">
        <f t="shared" si="237"/>
        <v>2911594.88</v>
      </c>
      <c r="AS460" s="2">
        <f t="shared" si="237"/>
        <v>651332.04</v>
      </c>
      <c r="AT460" s="2">
        <f t="shared" si="237"/>
        <v>2227800.25</v>
      </c>
      <c r="AU460" s="2">
        <f t="shared" si="237"/>
        <v>32462.59</v>
      </c>
      <c r="AV460" s="2">
        <f t="shared" si="237"/>
        <v>1981303.89</v>
      </c>
      <c r="AW460" s="2">
        <f t="shared" si="237"/>
        <v>1981303.89</v>
      </c>
      <c r="AX460" s="2">
        <f t="shared" si="237"/>
        <v>0</v>
      </c>
      <c r="AY460" s="2">
        <f t="shared" si="237"/>
        <v>1981303.89</v>
      </c>
      <c r="AZ460" s="2">
        <f t="shared" si="237"/>
        <v>0</v>
      </c>
      <c r="BA460" s="2">
        <f t="shared" si="237"/>
        <v>0</v>
      </c>
      <c r="BB460" s="2">
        <f t="shared" si="237"/>
        <v>0</v>
      </c>
      <c r="BC460" s="2">
        <f t="shared" si="237"/>
        <v>0</v>
      </c>
      <c r="BD460" s="2">
        <f t="shared" si="237"/>
        <v>0</v>
      </c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  <c r="CZ460" s="2"/>
      <c r="DA460" s="2"/>
      <c r="DB460" s="2"/>
      <c r="DC460" s="2"/>
      <c r="DD460" s="2"/>
      <c r="DE460" s="2"/>
      <c r="DF460" s="2"/>
      <c r="DG460" s="3"/>
      <c r="DH460" s="3"/>
      <c r="DI460" s="3"/>
      <c r="DJ460" s="3"/>
      <c r="DK460" s="3"/>
      <c r="DL460" s="3"/>
      <c r="DM460" s="3"/>
      <c r="DN460" s="3"/>
      <c r="DO460" s="3"/>
      <c r="DP460" s="3"/>
      <c r="DQ460" s="3"/>
      <c r="DR460" s="3"/>
      <c r="DS460" s="3"/>
      <c r="DT460" s="3"/>
      <c r="DU460" s="3"/>
      <c r="DV460" s="3"/>
      <c r="DW460" s="3"/>
      <c r="DX460" s="3"/>
      <c r="DY460" s="3"/>
      <c r="DZ460" s="3"/>
      <c r="EA460" s="3"/>
      <c r="EB460" s="3"/>
      <c r="EC460" s="3"/>
      <c r="ED460" s="3"/>
      <c r="EE460" s="3"/>
      <c r="EF460" s="3"/>
      <c r="EG460" s="3"/>
      <c r="EH460" s="3"/>
      <c r="EI460" s="3"/>
      <c r="EJ460" s="3"/>
      <c r="EK460" s="3"/>
      <c r="EL460" s="3"/>
      <c r="EM460" s="3"/>
      <c r="EN460" s="3"/>
      <c r="EO460" s="3"/>
      <c r="EP460" s="3"/>
      <c r="EQ460" s="3"/>
      <c r="ER460" s="3"/>
      <c r="ES460" s="3"/>
      <c r="ET460" s="3"/>
      <c r="EU460" s="3"/>
      <c r="EV460" s="3"/>
      <c r="EW460" s="3"/>
      <c r="EX460" s="3"/>
      <c r="EY460" s="3"/>
      <c r="EZ460" s="3"/>
      <c r="FA460" s="3"/>
      <c r="FB460" s="3"/>
      <c r="FC460" s="3"/>
      <c r="FD460" s="3"/>
      <c r="FE460" s="3"/>
      <c r="FF460" s="3"/>
      <c r="FG460" s="3"/>
      <c r="FH460" s="3"/>
      <c r="FI460" s="3"/>
      <c r="FJ460" s="3"/>
      <c r="FK460" s="3"/>
      <c r="FL460" s="3"/>
      <c r="FM460" s="3"/>
      <c r="FN460" s="3"/>
      <c r="FO460" s="3"/>
      <c r="FP460" s="3"/>
      <c r="FQ460" s="3"/>
      <c r="FR460" s="3"/>
      <c r="FS460" s="3"/>
      <c r="FT460" s="3"/>
      <c r="FU460" s="3"/>
      <c r="FV460" s="3"/>
      <c r="FW460" s="3"/>
      <c r="FX460" s="3"/>
      <c r="FY460" s="3"/>
      <c r="FZ460" s="3"/>
      <c r="GA460" s="3"/>
      <c r="GB460" s="3"/>
      <c r="GC460" s="3"/>
      <c r="GD460" s="3"/>
      <c r="GE460" s="3"/>
      <c r="GF460" s="3"/>
      <c r="GG460" s="3"/>
      <c r="GH460" s="3"/>
      <c r="GI460" s="3"/>
      <c r="GJ460" s="3"/>
      <c r="GK460" s="3"/>
      <c r="GL460" s="3"/>
      <c r="GM460" s="3"/>
      <c r="GN460" s="3"/>
      <c r="GO460" s="3"/>
      <c r="GP460" s="3"/>
      <c r="GQ460" s="3"/>
      <c r="GR460" s="3"/>
      <c r="GS460" s="3"/>
      <c r="GT460" s="3"/>
      <c r="GU460" s="3"/>
      <c r="GV460" s="3"/>
      <c r="GW460" s="3"/>
      <c r="GX460" s="3">
        <v>0</v>
      </c>
    </row>
    <row r="462" spans="1:206" x14ac:dyDescent="0.2">
      <c r="A462" s="4">
        <v>50</v>
      </c>
      <c r="B462" s="4">
        <v>0</v>
      </c>
      <c r="C462" s="4">
        <v>0</v>
      </c>
      <c r="D462" s="4">
        <v>1</v>
      </c>
      <c r="E462" s="4">
        <v>201</v>
      </c>
      <c r="F462" s="4">
        <f>ROUND(Source!O460,O462)</f>
        <v>2375205.33</v>
      </c>
      <c r="G462" s="4" t="s">
        <v>65</v>
      </c>
      <c r="H462" s="4" t="s">
        <v>66</v>
      </c>
      <c r="I462" s="4"/>
      <c r="J462" s="4"/>
      <c r="K462" s="4">
        <v>201</v>
      </c>
      <c r="L462" s="4">
        <v>1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2375205.3299999996</v>
      </c>
      <c r="X462" s="4">
        <v>1</v>
      </c>
      <c r="Y462" s="4">
        <v>2375205.3299999996</v>
      </c>
      <c r="Z462" s="4"/>
      <c r="AA462" s="4"/>
      <c r="AB462" s="4"/>
    </row>
    <row r="463" spans="1:206" x14ac:dyDescent="0.2">
      <c r="A463" s="4">
        <v>50</v>
      </c>
      <c r="B463" s="4">
        <v>0</v>
      </c>
      <c r="C463" s="4">
        <v>0</v>
      </c>
      <c r="D463" s="4">
        <v>1</v>
      </c>
      <c r="E463" s="4">
        <v>202</v>
      </c>
      <c r="F463" s="4">
        <f>ROUND(Source!P460,O463)</f>
        <v>1981303.89</v>
      </c>
      <c r="G463" s="4" t="s">
        <v>67</v>
      </c>
      <c r="H463" s="4" t="s">
        <v>68</v>
      </c>
      <c r="I463" s="4"/>
      <c r="J463" s="4"/>
      <c r="K463" s="4">
        <v>202</v>
      </c>
      <c r="L463" s="4">
        <v>2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1981303.89</v>
      </c>
      <c r="X463" s="4">
        <v>1</v>
      </c>
      <c r="Y463" s="4">
        <v>1981303.89</v>
      </c>
      <c r="Z463" s="4"/>
      <c r="AA463" s="4"/>
      <c r="AB463" s="4"/>
    </row>
    <row r="464" spans="1:206" x14ac:dyDescent="0.2">
      <c r="A464" s="4">
        <v>50</v>
      </c>
      <c r="B464" s="4">
        <v>0</v>
      </c>
      <c r="C464" s="4">
        <v>0</v>
      </c>
      <c r="D464" s="4">
        <v>1</v>
      </c>
      <c r="E464" s="4">
        <v>222</v>
      </c>
      <c r="F464" s="4">
        <f>ROUND(Source!AO460,O464)</f>
        <v>0</v>
      </c>
      <c r="G464" s="4" t="s">
        <v>69</v>
      </c>
      <c r="H464" s="4" t="s">
        <v>70</v>
      </c>
      <c r="I464" s="4"/>
      <c r="J464" s="4"/>
      <c r="K464" s="4">
        <v>222</v>
      </c>
      <c r="L464" s="4">
        <v>3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225</v>
      </c>
      <c r="F465" s="4">
        <f>ROUND(Source!AV460,O465)</f>
        <v>1981303.89</v>
      </c>
      <c r="G465" s="4" t="s">
        <v>71</v>
      </c>
      <c r="H465" s="4" t="s">
        <v>72</v>
      </c>
      <c r="I465" s="4"/>
      <c r="J465" s="4"/>
      <c r="K465" s="4">
        <v>225</v>
      </c>
      <c r="L465" s="4">
        <v>4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1981303.89</v>
      </c>
      <c r="X465" s="4">
        <v>1</v>
      </c>
      <c r="Y465" s="4">
        <v>1981303.89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226</v>
      </c>
      <c r="F466" s="4">
        <f>ROUND(Source!AW460,O466)</f>
        <v>1981303.89</v>
      </c>
      <c r="G466" s="4" t="s">
        <v>73</v>
      </c>
      <c r="H466" s="4" t="s">
        <v>74</v>
      </c>
      <c r="I466" s="4"/>
      <c r="J466" s="4"/>
      <c r="K466" s="4">
        <v>226</v>
      </c>
      <c r="L466" s="4">
        <v>5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1981303.89</v>
      </c>
      <c r="X466" s="4">
        <v>1</v>
      </c>
      <c r="Y466" s="4">
        <v>1981303.89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227</v>
      </c>
      <c r="F467" s="4">
        <f>ROUND(Source!AX460,O467)</f>
        <v>0</v>
      </c>
      <c r="G467" s="4" t="s">
        <v>75</v>
      </c>
      <c r="H467" s="4" t="s">
        <v>76</v>
      </c>
      <c r="I467" s="4"/>
      <c r="J467" s="4"/>
      <c r="K467" s="4">
        <v>227</v>
      </c>
      <c r="L467" s="4">
        <v>6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228</v>
      </c>
      <c r="F468" s="4">
        <f>ROUND(Source!AY460,O468)</f>
        <v>1981303.89</v>
      </c>
      <c r="G468" s="4" t="s">
        <v>77</v>
      </c>
      <c r="H468" s="4" t="s">
        <v>78</v>
      </c>
      <c r="I468" s="4"/>
      <c r="J468" s="4"/>
      <c r="K468" s="4">
        <v>228</v>
      </c>
      <c r="L468" s="4">
        <v>7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1981303.89</v>
      </c>
      <c r="X468" s="4">
        <v>1</v>
      </c>
      <c r="Y468" s="4">
        <v>1981303.89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216</v>
      </c>
      <c r="F469" s="4">
        <f>ROUND(Source!AP460,O469)</f>
        <v>0</v>
      </c>
      <c r="G469" s="4" t="s">
        <v>79</v>
      </c>
      <c r="H469" s="4" t="s">
        <v>80</v>
      </c>
      <c r="I469" s="4"/>
      <c r="J469" s="4"/>
      <c r="K469" s="4">
        <v>216</v>
      </c>
      <c r="L469" s="4">
        <v>8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0</v>
      </c>
      <c r="X469" s="4">
        <v>1</v>
      </c>
      <c r="Y469" s="4">
        <v>0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223</v>
      </c>
      <c r="F470" s="4">
        <f>ROUND(Source!AQ460,O470)</f>
        <v>0</v>
      </c>
      <c r="G470" s="4" t="s">
        <v>81</v>
      </c>
      <c r="H470" s="4" t="s">
        <v>82</v>
      </c>
      <c r="I470" s="4"/>
      <c r="J470" s="4"/>
      <c r="K470" s="4">
        <v>223</v>
      </c>
      <c r="L470" s="4">
        <v>9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0</v>
      </c>
      <c r="X470" s="4">
        <v>1</v>
      </c>
      <c r="Y470" s="4">
        <v>0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229</v>
      </c>
      <c r="F471" s="4">
        <f>ROUND(Source!AZ460,O471)</f>
        <v>0</v>
      </c>
      <c r="G471" s="4" t="s">
        <v>83</v>
      </c>
      <c r="H471" s="4" t="s">
        <v>84</v>
      </c>
      <c r="I471" s="4"/>
      <c r="J471" s="4"/>
      <c r="K471" s="4">
        <v>229</v>
      </c>
      <c r="L471" s="4">
        <v>10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0</v>
      </c>
      <c r="X471" s="4">
        <v>1</v>
      </c>
      <c r="Y471" s="4">
        <v>0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203</v>
      </c>
      <c r="F472" s="4">
        <f>ROUND(Source!Q460,O472)</f>
        <v>23723.47</v>
      </c>
      <c r="G472" s="4" t="s">
        <v>85</v>
      </c>
      <c r="H472" s="4" t="s">
        <v>86</v>
      </c>
      <c r="I472" s="4"/>
      <c r="J472" s="4"/>
      <c r="K472" s="4">
        <v>203</v>
      </c>
      <c r="L472" s="4">
        <v>11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23723.47</v>
      </c>
      <c r="X472" s="4">
        <v>1</v>
      </c>
      <c r="Y472" s="4">
        <v>23723.47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231</v>
      </c>
      <c r="F473" s="4">
        <f>ROUND(Source!BB460,O473)</f>
        <v>0</v>
      </c>
      <c r="G473" s="4" t="s">
        <v>87</v>
      </c>
      <c r="H473" s="4" t="s">
        <v>88</v>
      </c>
      <c r="I473" s="4"/>
      <c r="J473" s="4"/>
      <c r="K473" s="4">
        <v>231</v>
      </c>
      <c r="L473" s="4">
        <v>12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0</v>
      </c>
      <c r="X473" s="4">
        <v>1</v>
      </c>
      <c r="Y473" s="4">
        <v>0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204</v>
      </c>
      <c r="F474" s="4">
        <f>ROUND(Source!R460,O474)</f>
        <v>14987.63</v>
      </c>
      <c r="G474" s="4" t="s">
        <v>89</v>
      </c>
      <c r="H474" s="4" t="s">
        <v>90</v>
      </c>
      <c r="I474" s="4"/>
      <c r="J474" s="4"/>
      <c r="K474" s="4">
        <v>204</v>
      </c>
      <c r="L474" s="4">
        <v>13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14987.630000000001</v>
      </c>
      <c r="X474" s="4">
        <v>1</v>
      </c>
      <c r="Y474" s="4">
        <v>14987.630000000001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205</v>
      </c>
      <c r="F475" s="4">
        <f>ROUND(Source!S460,O475)</f>
        <v>355190.34</v>
      </c>
      <c r="G475" s="4" t="s">
        <v>91</v>
      </c>
      <c r="H475" s="4" t="s">
        <v>92</v>
      </c>
      <c r="I475" s="4"/>
      <c r="J475" s="4"/>
      <c r="K475" s="4">
        <v>205</v>
      </c>
      <c r="L475" s="4">
        <v>14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355190.33999999997</v>
      </c>
      <c r="X475" s="4">
        <v>1</v>
      </c>
      <c r="Y475" s="4">
        <v>355190.33999999997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232</v>
      </c>
      <c r="F476" s="4">
        <f>ROUND(Source!BC460,O476)</f>
        <v>0</v>
      </c>
      <c r="G476" s="4" t="s">
        <v>93</v>
      </c>
      <c r="H476" s="4" t="s">
        <v>94</v>
      </c>
      <c r="I476" s="4"/>
      <c r="J476" s="4"/>
      <c r="K476" s="4">
        <v>232</v>
      </c>
      <c r="L476" s="4">
        <v>15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214</v>
      </c>
      <c r="F477" s="4">
        <f>ROUND(Source!AS460,O477)</f>
        <v>651332.04</v>
      </c>
      <c r="G477" s="4" t="s">
        <v>95</v>
      </c>
      <c r="H477" s="4" t="s">
        <v>96</v>
      </c>
      <c r="I477" s="4"/>
      <c r="J477" s="4"/>
      <c r="K477" s="4">
        <v>214</v>
      </c>
      <c r="L477" s="4">
        <v>16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651332.04</v>
      </c>
      <c r="X477" s="4">
        <v>1</v>
      </c>
      <c r="Y477" s="4">
        <v>651332.04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215</v>
      </c>
      <c r="F478" s="4">
        <f>ROUND(Source!AT460,O478)</f>
        <v>2227800.25</v>
      </c>
      <c r="G478" s="4" t="s">
        <v>97</v>
      </c>
      <c r="H478" s="4" t="s">
        <v>98</v>
      </c>
      <c r="I478" s="4"/>
      <c r="J478" s="4"/>
      <c r="K478" s="4">
        <v>215</v>
      </c>
      <c r="L478" s="4">
        <v>17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2227800.25</v>
      </c>
      <c r="X478" s="4">
        <v>1</v>
      </c>
      <c r="Y478" s="4">
        <v>2227800.25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217</v>
      </c>
      <c r="F479" s="4">
        <f>ROUND(Source!AU460,O479)</f>
        <v>32462.59</v>
      </c>
      <c r="G479" s="4" t="s">
        <v>99</v>
      </c>
      <c r="H479" s="4" t="s">
        <v>100</v>
      </c>
      <c r="I479" s="4"/>
      <c r="J479" s="4"/>
      <c r="K479" s="4">
        <v>217</v>
      </c>
      <c r="L479" s="4">
        <v>18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32462.59</v>
      </c>
      <c r="X479" s="4">
        <v>1</v>
      </c>
      <c r="Y479" s="4">
        <v>32462.59</v>
      </c>
      <c r="Z479" s="4"/>
      <c r="AA479" s="4"/>
      <c r="AB479" s="4"/>
    </row>
    <row r="480" spans="1:28" x14ac:dyDescent="0.2">
      <c r="A480" s="4">
        <v>50</v>
      </c>
      <c r="B480" s="4">
        <v>0</v>
      </c>
      <c r="C480" s="4">
        <v>0</v>
      </c>
      <c r="D480" s="4">
        <v>1</v>
      </c>
      <c r="E480" s="4">
        <v>230</v>
      </c>
      <c r="F480" s="4">
        <f>ROUND(Source!BA460,O480)</f>
        <v>0</v>
      </c>
      <c r="G480" s="4" t="s">
        <v>101</v>
      </c>
      <c r="H480" s="4" t="s">
        <v>102</v>
      </c>
      <c r="I480" s="4"/>
      <c r="J480" s="4"/>
      <c r="K480" s="4">
        <v>230</v>
      </c>
      <c r="L480" s="4">
        <v>19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06" x14ac:dyDescent="0.2">
      <c r="A481" s="4">
        <v>50</v>
      </c>
      <c r="B481" s="4">
        <v>0</v>
      </c>
      <c r="C481" s="4">
        <v>0</v>
      </c>
      <c r="D481" s="4">
        <v>1</v>
      </c>
      <c r="E481" s="4">
        <v>206</v>
      </c>
      <c r="F481" s="4">
        <f>ROUND(Source!T460,O481)</f>
        <v>0</v>
      </c>
      <c r="G481" s="4" t="s">
        <v>103</v>
      </c>
      <c r="H481" s="4" t="s">
        <v>104</v>
      </c>
      <c r="I481" s="4"/>
      <c r="J481" s="4"/>
      <c r="K481" s="4">
        <v>206</v>
      </c>
      <c r="L481" s="4">
        <v>20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0</v>
      </c>
      <c r="X481" s="4">
        <v>1</v>
      </c>
      <c r="Y481" s="4">
        <v>0</v>
      </c>
      <c r="Z481" s="4"/>
      <c r="AA481" s="4"/>
      <c r="AB481" s="4"/>
    </row>
    <row r="482" spans="1:206" x14ac:dyDescent="0.2">
      <c r="A482" s="4">
        <v>50</v>
      </c>
      <c r="B482" s="4">
        <v>0</v>
      </c>
      <c r="C482" s="4">
        <v>0</v>
      </c>
      <c r="D482" s="4">
        <v>1</v>
      </c>
      <c r="E482" s="4">
        <v>207</v>
      </c>
      <c r="F482" s="4">
        <f>ROUND(Source!U460,O482)</f>
        <v>822.74900000000002</v>
      </c>
      <c r="G482" s="4" t="s">
        <v>105</v>
      </c>
      <c r="H482" s="4" t="s">
        <v>106</v>
      </c>
      <c r="I482" s="4"/>
      <c r="J482" s="4"/>
      <c r="K482" s="4">
        <v>207</v>
      </c>
      <c r="L482" s="4">
        <v>21</v>
      </c>
      <c r="M482" s="4">
        <v>3</v>
      </c>
      <c r="N482" s="4" t="s">
        <v>3</v>
      </c>
      <c r="O482" s="4">
        <v>7</v>
      </c>
      <c r="P482" s="4"/>
      <c r="Q482" s="4"/>
      <c r="R482" s="4"/>
      <c r="S482" s="4"/>
      <c r="T482" s="4"/>
      <c r="U482" s="4"/>
      <c r="V482" s="4"/>
      <c r="W482" s="4">
        <v>822.74900000000002</v>
      </c>
      <c r="X482" s="4">
        <v>1</v>
      </c>
      <c r="Y482" s="4">
        <v>822.74900000000002</v>
      </c>
      <c r="Z482" s="4"/>
      <c r="AA482" s="4"/>
      <c r="AB482" s="4"/>
    </row>
    <row r="483" spans="1:206" x14ac:dyDescent="0.2">
      <c r="A483" s="4">
        <v>50</v>
      </c>
      <c r="B483" s="4">
        <v>0</v>
      </c>
      <c r="C483" s="4">
        <v>0</v>
      </c>
      <c r="D483" s="4">
        <v>1</v>
      </c>
      <c r="E483" s="4">
        <v>208</v>
      </c>
      <c r="F483" s="4">
        <f>ROUND(Source!V460,O483)</f>
        <v>29.8203</v>
      </c>
      <c r="G483" s="4" t="s">
        <v>107</v>
      </c>
      <c r="H483" s="4" t="s">
        <v>108</v>
      </c>
      <c r="I483" s="4"/>
      <c r="J483" s="4"/>
      <c r="K483" s="4">
        <v>208</v>
      </c>
      <c r="L483" s="4">
        <v>22</v>
      </c>
      <c r="M483" s="4">
        <v>3</v>
      </c>
      <c r="N483" s="4" t="s">
        <v>3</v>
      </c>
      <c r="O483" s="4">
        <v>7</v>
      </c>
      <c r="P483" s="4"/>
      <c r="Q483" s="4"/>
      <c r="R483" s="4"/>
      <c r="S483" s="4"/>
      <c r="T483" s="4"/>
      <c r="U483" s="4"/>
      <c r="V483" s="4"/>
      <c r="W483" s="4">
        <v>29.8203</v>
      </c>
      <c r="X483" s="4">
        <v>1</v>
      </c>
      <c r="Y483" s="4">
        <v>29.8203</v>
      </c>
      <c r="Z483" s="4"/>
      <c r="AA483" s="4"/>
      <c r="AB483" s="4"/>
    </row>
    <row r="484" spans="1:206" x14ac:dyDescent="0.2">
      <c r="A484" s="4">
        <v>50</v>
      </c>
      <c r="B484" s="4">
        <v>0</v>
      </c>
      <c r="C484" s="4">
        <v>0</v>
      </c>
      <c r="D484" s="4">
        <v>1</v>
      </c>
      <c r="E484" s="4">
        <v>209</v>
      </c>
      <c r="F484" s="4">
        <f>ROUND(Source!W460,O484)</f>
        <v>0</v>
      </c>
      <c r="G484" s="4" t="s">
        <v>109</v>
      </c>
      <c r="H484" s="4" t="s">
        <v>110</v>
      </c>
      <c r="I484" s="4"/>
      <c r="J484" s="4"/>
      <c r="K484" s="4">
        <v>209</v>
      </c>
      <c r="L484" s="4">
        <v>23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06" x14ac:dyDescent="0.2">
      <c r="A485" s="4">
        <v>50</v>
      </c>
      <c r="B485" s="4">
        <v>0</v>
      </c>
      <c r="C485" s="4">
        <v>0</v>
      </c>
      <c r="D485" s="4">
        <v>1</v>
      </c>
      <c r="E485" s="4">
        <v>233</v>
      </c>
      <c r="F485" s="4">
        <f>ROUND(Source!BD460,O485)</f>
        <v>0</v>
      </c>
      <c r="G485" s="4" t="s">
        <v>111</v>
      </c>
      <c r="H485" s="4" t="s">
        <v>112</v>
      </c>
      <c r="I485" s="4"/>
      <c r="J485" s="4"/>
      <c r="K485" s="4">
        <v>233</v>
      </c>
      <c r="L485" s="4">
        <v>24</v>
      </c>
      <c r="M485" s="4">
        <v>3</v>
      </c>
      <c r="N485" s="4" t="s">
        <v>3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0</v>
      </c>
      <c r="X485" s="4">
        <v>1</v>
      </c>
      <c r="Y485" s="4">
        <v>0</v>
      </c>
      <c r="Z485" s="4"/>
      <c r="AA485" s="4"/>
      <c r="AB485" s="4"/>
    </row>
    <row r="486" spans="1:206" x14ac:dyDescent="0.2">
      <c r="A486" s="4">
        <v>50</v>
      </c>
      <c r="B486" s="4">
        <v>0</v>
      </c>
      <c r="C486" s="4">
        <v>0</v>
      </c>
      <c r="D486" s="4">
        <v>1</v>
      </c>
      <c r="E486" s="4">
        <v>210</v>
      </c>
      <c r="F486" s="4">
        <f>ROUND(Source!X460,O486)</f>
        <v>348989.59</v>
      </c>
      <c r="G486" s="4" t="s">
        <v>113</v>
      </c>
      <c r="H486" s="4" t="s">
        <v>114</v>
      </c>
      <c r="I486" s="4"/>
      <c r="J486" s="4"/>
      <c r="K486" s="4">
        <v>210</v>
      </c>
      <c r="L486" s="4">
        <v>25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348989.59</v>
      </c>
      <c r="X486" s="4">
        <v>1</v>
      </c>
      <c r="Y486" s="4">
        <v>348989.59</v>
      </c>
      <c r="Z486" s="4"/>
      <c r="AA486" s="4"/>
      <c r="AB486" s="4"/>
    </row>
    <row r="487" spans="1:206" x14ac:dyDescent="0.2">
      <c r="A487" s="4">
        <v>50</v>
      </c>
      <c r="B487" s="4">
        <v>0</v>
      </c>
      <c r="C487" s="4">
        <v>0</v>
      </c>
      <c r="D487" s="4">
        <v>1</v>
      </c>
      <c r="E487" s="4">
        <v>211</v>
      </c>
      <c r="F487" s="4">
        <f>ROUND(Source!Y460,O487)</f>
        <v>187399.96</v>
      </c>
      <c r="G487" s="4" t="s">
        <v>115</v>
      </c>
      <c r="H487" s="4" t="s">
        <v>116</v>
      </c>
      <c r="I487" s="4"/>
      <c r="J487" s="4"/>
      <c r="K487" s="4">
        <v>211</v>
      </c>
      <c r="L487" s="4">
        <v>26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187399.96</v>
      </c>
      <c r="X487" s="4">
        <v>1</v>
      </c>
      <c r="Y487" s="4">
        <v>187399.96</v>
      </c>
      <c r="Z487" s="4"/>
      <c r="AA487" s="4"/>
      <c r="AB487" s="4"/>
    </row>
    <row r="488" spans="1:206" x14ac:dyDescent="0.2">
      <c r="A488" s="4">
        <v>50</v>
      </c>
      <c r="B488" s="4">
        <v>0</v>
      </c>
      <c r="C488" s="4">
        <v>0</v>
      </c>
      <c r="D488" s="4">
        <v>1</v>
      </c>
      <c r="E488" s="4">
        <v>224</v>
      </c>
      <c r="F488" s="4">
        <f>ROUND(Source!AR460,O488)</f>
        <v>2911594.88</v>
      </c>
      <c r="G488" s="4" t="s">
        <v>117</v>
      </c>
      <c r="H488" s="4" t="s">
        <v>118</v>
      </c>
      <c r="I488" s="4"/>
      <c r="J488" s="4"/>
      <c r="K488" s="4">
        <v>224</v>
      </c>
      <c r="L488" s="4">
        <v>27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2911594.8799999994</v>
      </c>
      <c r="X488" s="4">
        <v>1</v>
      </c>
      <c r="Y488" s="4">
        <v>2911594.8799999994</v>
      </c>
      <c r="Z488" s="4"/>
      <c r="AA488" s="4"/>
      <c r="AB488" s="4"/>
    </row>
    <row r="489" spans="1:206" x14ac:dyDescent="0.2">
      <c r="A489" s="4">
        <v>50</v>
      </c>
      <c r="B489" s="4">
        <v>1</v>
      </c>
      <c r="C489" s="4">
        <v>0</v>
      </c>
      <c r="D489" s="4">
        <v>2</v>
      </c>
      <c r="E489" s="4">
        <v>0</v>
      </c>
      <c r="F489" s="4">
        <f>ROUND(F337+F379+F420+F458,O489)</f>
        <v>2296137.42</v>
      </c>
      <c r="G489" s="4" t="s">
        <v>210</v>
      </c>
      <c r="H489" s="4" t="s">
        <v>211</v>
      </c>
      <c r="I489" s="4"/>
      <c r="J489" s="4"/>
      <c r="K489" s="4">
        <v>212</v>
      </c>
      <c r="L489" s="4">
        <v>28</v>
      </c>
      <c r="M489" s="4">
        <v>0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2296137.42</v>
      </c>
      <c r="X489" s="4">
        <v>1</v>
      </c>
      <c r="Y489" s="4">
        <v>2296137.42</v>
      </c>
      <c r="Z489" s="4"/>
      <c r="AA489" s="4"/>
      <c r="AB489" s="4"/>
    </row>
    <row r="490" spans="1:206" x14ac:dyDescent="0.2">
      <c r="A490" s="4">
        <v>50</v>
      </c>
      <c r="B490" s="4">
        <v>1</v>
      </c>
      <c r="C490" s="4">
        <v>0</v>
      </c>
      <c r="D490" s="4">
        <v>2</v>
      </c>
      <c r="E490" s="4">
        <v>0</v>
      </c>
      <c r="F490" s="4">
        <f>ROUND(0.2*F489,O490)</f>
        <v>459227.48</v>
      </c>
      <c r="G490" s="4" t="s">
        <v>212</v>
      </c>
      <c r="H490" s="4" t="s">
        <v>213</v>
      </c>
      <c r="I490" s="4"/>
      <c r="J490" s="4"/>
      <c r="K490" s="4">
        <v>212</v>
      </c>
      <c r="L490" s="4">
        <v>29</v>
      </c>
      <c r="M490" s="4">
        <v>0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459227.48</v>
      </c>
      <c r="X490" s="4">
        <v>1</v>
      </c>
      <c r="Y490" s="4">
        <v>459227.48</v>
      </c>
      <c r="Z490" s="4"/>
      <c r="AA490" s="4"/>
      <c r="AB490" s="4"/>
    </row>
    <row r="491" spans="1:206" x14ac:dyDescent="0.2">
      <c r="A491" s="4">
        <v>50</v>
      </c>
      <c r="B491" s="4">
        <v>1</v>
      </c>
      <c r="C491" s="4">
        <v>0</v>
      </c>
      <c r="D491" s="4">
        <v>2</v>
      </c>
      <c r="E491" s="4">
        <v>0</v>
      </c>
      <c r="F491" s="4">
        <f>ROUND(F490+F489,O491)</f>
        <v>2755364.9</v>
      </c>
      <c r="G491" s="4" t="s">
        <v>214</v>
      </c>
      <c r="H491" s="4" t="s">
        <v>215</v>
      </c>
      <c r="I491" s="4"/>
      <c r="J491" s="4"/>
      <c r="K491" s="4">
        <v>212</v>
      </c>
      <c r="L491" s="4">
        <v>30</v>
      </c>
      <c r="M491" s="4">
        <v>0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>
        <v>2755364.9</v>
      </c>
      <c r="X491" s="4">
        <v>1</v>
      </c>
      <c r="Y491" s="4">
        <v>2755364.9</v>
      </c>
      <c r="Z491" s="4"/>
      <c r="AA491" s="4"/>
      <c r="AB491" s="4"/>
    </row>
    <row r="493" spans="1:206" x14ac:dyDescent="0.2">
      <c r="A493" s="2">
        <v>51</v>
      </c>
      <c r="B493" s="2">
        <f>B12</f>
        <v>552</v>
      </c>
      <c r="C493" s="2">
        <f>A12</f>
        <v>1</v>
      </c>
      <c r="D493" s="2">
        <f>ROW(A12)</f>
        <v>12</v>
      </c>
      <c r="E493" s="2"/>
      <c r="F493" s="2" t="str">
        <f>IF(F12&lt;&gt;"",F12,"")</f>
        <v>Новый объект</v>
      </c>
      <c r="G493" s="2" t="str">
        <f>IF(G12&lt;&gt;"",G12,"")</f>
        <v>КЛ-10кВ</v>
      </c>
      <c r="H493" s="2">
        <v>0</v>
      </c>
      <c r="I493" s="2"/>
      <c r="J493" s="2"/>
      <c r="K493" s="2"/>
      <c r="L493" s="2"/>
      <c r="M493" s="2"/>
      <c r="N493" s="2"/>
      <c r="O493" s="2">
        <f t="shared" ref="O493:T493" si="238">ROUND(O222+O460,2)</f>
        <v>9682984.7100000009</v>
      </c>
      <c r="P493" s="2">
        <f t="shared" si="238"/>
        <v>7694835.7000000002</v>
      </c>
      <c r="Q493" s="2">
        <f t="shared" si="238"/>
        <v>180708.53</v>
      </c>
      <c r="R493" s="2">
        <f t="shared" si="238"/>
        <v>105679.74</v>
      </c>
      <c r="S493" s="2">
        <f t="shared" si="238"/>
        <v>1701760.74</v>
      </c>
      <c r="T493" s="2">
        <f t="shared" si="238"/>
        <v>0</v>
      </c>
      <c r="U493" s="2">
        <f>U222+U460</f>
        <v>4038.5169999999998</v>
      </c>
      <c r="V493" s="2">
        <f>V222+V460</f>
        <v>199.12109999999998</v>
      </c>
      <c r="W493" s="2">
        <f>ROUND(W222+W460,2)</f>
        <v>0</v>
      </c>
      <c r="X493" s="2">
        <f>ROUND(X222+X460,2)</f>
        <v>1700260.18</v>
      </c>
      <c r="Y493" s="2">
        <f>ROUND(Y222+Y460,2)</f>
        <v>896163.21</v>
      </c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>
        <f t="shared" ref="AO493:BD493" si="239">ROUND(AO222+AO460,2)</f>
        <v>0</v>
      </c>
      <c r="AP493" s="2">
        <f t="shared" si="239"/>
        <v>0</v>
      </c>
      <c r="AQ493" s="2">
        <f t="shared" si="239"/>
        <v>0</v>
      </c>
      <c r="AR493" s="2">
        <f t="shared" si="239"/>
        <v>12279408.1</v>
      </c>
      <c r="AS493" s="2">
        <f t="shared" si="239"/>
        <v>3354556.18</v>
      </c>
      <c r="AT493" s="2">
        <f t="shared" si="239"/>
        <v>8861652.0500000007</v>
      </c>
      <c r="AU493" s="2">
        <f t="shared" si="239"/>
        <v>63199.87</v>
      </c>
      <c r="AV493" s="2">
        <f t="shared" si="239"/>
        <v>7694835.7000000002</v>
      </c>
      <c r="AW493" s="2">
        <f t="shared" si="239"/>
        <v>7694835.7000000002</v>
      </c>
      <c r="AX493" s="2">
        <f t="shared" si="239"/>
        <v>0</v>
      </c>
      <c r="AY493" s="2">
        <f t="shared" si="239"/>
        <v>7694835.7000000002</v>
      </c>
      <c r="AZ493" s="2">
        <f t="shared" si="239"/>
        <v>0</v>
      </c>
      <c r="BA493" s="2">
        <f t="shared" si="239"/>
        <v>0</v>
      </c>
      <c r="BB493" s="2">
        <f t="shared" si="239"/>
        <v>0</v>
      </c>
      <c r="BC493" s="2">
        <f t="shared" si="239"/>
        <v>0</v>
      </c>
      <c r="BD493" s="2">
        <f t="shared" si="239"/>
        <v>0</v>
      </c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  <c r="CZ493" s="2"/>
      <c r="DA493" s="2"/>
      <c r="DB493" s="2"/>
      <c r="DC493" s="2"/>
      <c r="DD493" s="2"/>
      <c r="DE493" s="2"/>
      <c r="DF493" s="2"/>
      <c r="DG493" s="3"/>
      <c r="DH493" s="3"/>
      <c r="DI493" s="3"/>
      <c r="DJ493" s="3"/>
      <c r="DK493" s="3"/>
      <c r="DL493" s="3"/>
      <c r="DM493" s="3"/>
      <c r="DN493" s="3"/>
      <c r="DO493" s="3"/>
      <c r="DP493" s="3"/>
      <c r="DQ493" s="3"/>
      <c r="DR493" s="3"/>
      <c r="DS493" s="3"/>
      <c r="DT493" s="3"/>
      <c r="DU493" s="3"/>
      <c r="DV493" s="3"/>
      <c r="DW493" s="3"/>
      <c r="DX493" s="3"/>
      <c r="DY493" s="3"/>
      <c r="DZ493" s="3"/>
      <c r="EA493" s="3"/>
      <c r="EB493" s="3"/>
      <c r="EC493" s="3"/>
      <c r="ED493" s="3"/>
      <c r="EE493" s="3"/>
      <c r="EF493" s="3"/>
      <c r="EG493" s="3"/>
      <c r="EH493" s="3"/>
      <c r="EI493" s="3"/>
      <c r="EJ493" s="3"/>
      <c r="EK493" s="3"/>
      <c r="EL493" s="3"/>
      <c r="EM493" s="3"/>
      <c r="EN493" s="3"/>
      <c r="EO493" s="3"/>
      <c r="EP493" s="3"/>
      <c r="EQ493" s="3"/>
      <c r="ER493" s="3"/>
      <c r="ES493" s="3"/>
      <c r="ET493" s="3"/>
      <c r="EU493" s="3"/>
      <c r="EV493" s="3"/>
      <c r="EW493" s="3"/>
      <c r="EX493" s="3"/>
      <c r="EY493" s="3"/>
      <c r="EZ493" s="3"/>
      <c r="FA493" s="3"/>
      <c r="FB493" s="3"/>
      <c r="FC493" s="3"/>
      <c r="FD493" s="3"/>
      <c r="FE493" s="3"/>
      <c r="FF493" s="3"/>
      <c r="FG493" s="3"/>
      <c r="FH493" s="3"/>
      <c r="FI493" s="3"/>
      <c r="FJ493" s="3"/>
      <c r="FK493" s="3"/>
      <c r="FL493" s="3"/>
      <c r="FM493" s="3"/>
      <c r="FN493" s="3"/>
      <c r="FO493" s="3"/>
      <c r="FP493" s="3"/>
      <c r="FQ493" s="3"/>
      <c r="FR493" s="3"/>
      <c r="FS493" s="3"/>
      <c r="FT493" s="3"/>
      <c r="FU493" s="3"/>
      <c r="FV493" s="3"/>
      <c r="FW493" s="3"/>
      <c r="FX493" s="3"/>
      <c r="FY493" s="3"/>
      <c r="FZ493" s="3"/>
      <c r="GA493" s="3"/>
      <c r="GB493" s="3"/>
      <c r="GC493" s="3"/>
      <c r="GD493" s="3"/>
      <c r="GE493" s="3"/>
      <c r="GF493" s="3"/>
      <c r="GG493" s="3"/>
      <c r="GH493" s="3"/>
      <c r="GI493" s="3"/>
      <c r="GJ493" s="3"/>
      <c r="GK493" s="3"/>
      <c r="GL493" s="3"/>
      <c r="GM493" s="3"/>
      <c r="GN493" s="3"/>
      <c r="GO493" s="3"/>
      <c r="GP493" s="3"/>
      <c r="GQ493" s="3"/>
      <c r="GR493" s="3"/>
      <c r="GS493" s="3"/>
      <c r="GT493" s="3"/>
      <c r="GU493" s="3"/>
      <c r="GV493" s="3"/>
      <c r="GW493" s="3"/>
      <c r="GX493" s="3">
        <v>0</v>
      </c>
    </row>
    <row r="495" spans="1:206" x14ac:dyDescent="0.2">
      <c r="A495" s="4">
        <v>50</v>
      </c>
      <c r="B495" s="4">
        <v>0</v>
      </c>
      <c r="C495" s="4">
        <v>0</v>
      </c>
      <c r="D495" s="4">
        <v>1</v>
      </c>
      <c r="E495" s="4">
        <v>201</v>
      </c>
      <c r="F495" s="4">
        <f>ROUND(Source!O493,O495)</f>
        <v>9682984.7100000009</v>
      </c>
      <c r="G495" s="4" t="s">
        <v>65</v>
      </c>
      <c r="H495" s="4" t="s">
        <v>66</v>
      </c>
      <c r="I495" s="4"/>
      <c r="J495" s="4"/>
      <c r="K495" s="4">
        <v>201</v>
      </c>
      <c r="L495" s="4">
        <v>1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9682984.7100000009</v>
      </c>
      <c r="X495" s="4">
        <v>1</v>
      </c>
      <c r="Y495" s="4">
        <v>9682984.7100000009</v>
      </c>
      <c r="Z495" s="4"/>
      <c r="AA495" s="4"/>
      <c r="AB495" s="4"/>
    </row>
    <row r="496" spans="1:206" x14ac:dyDescent="0.2">
      <c r="A496" s="4">
        <v>50</v>
      </c>
      <c r="B496" s="4">
        <v>0</v>
      </c>
      <c r="C496" s="4">
        <v>0</v>
      </c>
      <c r="D496" s="4">
        <v>1</v>
      </c>
      <c r="E496" s="4">
        <v>202</v>
      </c>
      <c r="F496" s="4">
        <f>ROUND(Source!P493,O496)</f>
        <v>7694835.7000000002</v>
      </c>
      <c r="G496" s="4" t="s">
        <v>67</v>
      </c>
      <c r="H496" s="4" t="s">
        <v>68</v>
      </c>
      <c r="I496" s="4"/>
      <c r="J496" s="4"/>
      <c r="K496" s="4">
        <v>202</v>
      </c>
      <c r="L496" s="4">
        <v>2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7694835.7000000002</v>
      </c>
      <c r="X496" s="4">
        <v>1</v>
      </c>
      <c r="Y496" s="4">
        <v>7694835.7000000002</v>
      </c>
      <c r="Z496" s="4"/>
      <c r="AA496" s="4"/>
      <c r="AB496" s="4"/>
    </row>
    <row r="497" spans="1:28" x14ac:dyDescent="0.2">
      <c r="A497" s="4">
        <v>50</v>
      </c>
      <c r="B497" s="4">
        <v>0</v>
      </c>
      <c r="C497" s="4">
        <v>0</v>
      </c>
      <c r="D497" s="4">
        <v>1</v>
      </c>
      <c r="E497" s="4">
        <v>222</v>
      </c>
      <c r="F497" s="4">
        <f>ROUND(Source!AO493,O497)</f>
        <v>0</v>
      </c>
      <c r="G497" s="4" t="s">
        <v>69</v>
      </c>
      <c r="H497" s="4" t="s">
        <v>70</v>
      </c>
      <c r="I497" s="4"/>
      <c r="J497" s="4"/>
      <c r="K497" s="4">
        <v>222</v>
      </c>
      <c r="L497" s="4">
        <v>3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0</v>
      </c>
      <c r="X497" s="4">
        <v>1</v>
      </c>
      <c r="Y497" s="4">
        <v>0</v>
      </c>
      <c r="Z497" s="4"/>
      <c r="AA497" s="4"/>
      <c r="AB497" s="4"/>
    </row>
    <row r="498" spans="1:28" x14ac:dyDescent="0.2">
      <c r="A498" s="4">
        <v>50</v>
      </c>
      <c r="B498" s="4">
        <v>0</v>
      </c>
      <c r="C498" s="4">
        <v>0</v>
      </c>
      <c r="D498" s="4">
        <v>1</v>
      </c>
      <c r="E498" s="4">
        <v>225</v>
      </c>
      <c r="F498" s="4">
        <f>ROUND(Source!AV493,O498)</f>
        <v>7694835.7000000002</v>
      </c>
      <c r="G498" s="4" t="s">
        <v>71</v>
      </c>
      <c r="H498" s="4" t="s">
        <v>72</v>
      </c>
      <c r="I498" s="4"/>
      <c r="J498" s="4"/>
      <c r="K498" s="4">
        <v>225</v>
      </c>
      <c r="L498" s="4">
        <v>4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7694835.7000000002</v>
      </c>
      <c r="X498" s="4">
        <v>1</v>
      </c>
      <c r="Y498" s="4">
        <v>7694835.7000000002</v>
      </c>
      <c r="Z498" s="4"/>
      <c r="AA498" s="4"/>
      <c r="AB498" s="4"/>
    </row>
    <row r="499" spans="1:28" x14ac:dyDescent="0.2">
      <c r="A499" s="4">
        <v>50</v>
      </c>
      <c r="B499" s="4">
        <v>0</v>
      </c>
      <c r="C499" s="4">
        <v>0</v>
      </c>
      <c r="D499" s="4">
        <v>1</v>
      </c>
      <c r="E499" s="4">
        <v>226</v>
      </c>
      <c r="F499" s="4">
        <f>ROUND(Source!AW493,O499)</f>
        <v>7694835.7000000002</v>
      </c>
      <c r="G499" s="4" t="s">
        <v>73</v>
      </c>
      <c r="H499" s="4" t="s">
        <v>74</v>
      </c>
      <c r="I499" s="4"/>
      <c r="J499" s="4"/>
      <c r="K499" s="4">
        <v>226</v>
      </c>
      <c r="L499" s="4">
        <v>5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7694835.7000000002</v>
      </c>
      <c r="X499" s="4">
        <v>1</v>
      </c>
      <c r="Y499" s="4">
        <v>7694835.7000000002</v>
      </c>
      <c r="Z499" s="4"/>
      <c r="AA499" s="4"/>
      <c r="AB499" s="4"/>
    </row>
    <row r="500" spans="1:28" x14ac:dyDescent="0.2">
      <c r="A500" s="4">
        <v>50</v>
      </c>
      <c r="B500" s="4">
        <v>0</v>
      </c>
      <c r="C500" s="4">
        <v>0</v>
      </c>
      <c r="D500" s="4">
        <v>1</v>
      </c>
      <c r="E500" s="4">
        <v>227</v>
      </c>
      <c r="F500" s="4">
        <f>ROUND(Source!AX493,O500)</f>
        <v>0</v>
      </c>
      <c r="G500" s="4" t="s">
        <v>75</v>
      </c>
      <c r="H500" s="4" t="s">
        <v>76</v>
      </c>
      <c r="I500" s="4"/>
      <c r="J500" s="4"/>
      <c r="K500" s="4">
        <v>227</v>
      </c>
      <c r="L500" s="4">
        <v>6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0</v>
      </c>
      <c r="X500" s="4">
        <v>1</v>
      </c>
      <c r="Y500" s="4">
        <v>0</v>
      </c>
      <c r="Z500" s="4"/>
      <c r="AA500" s="4"/>
      <c r="AB500" s="4"/>
    </row>
    <row r="501" spans="1:28" x14ac:dyDescent="0.2">
      <c r="A501" s="4">
        <v>50</v>
      </c>
      <c r="B501" s="4">
        <v>0</v>
      </c>
      <c r="C501" s="4">
        <v>0</v>
      </c>
      <c r="D501" s="4">
        <v>1</v>
      </c>
      <c r="E501" s="4">
        <v>228</v>
      </c>
      <c r="F501" s="4">
        <f>ROUND(Source!AY493,O501)</f>
        <v>7694835.7000000002</v>
      </c>
      <c r="G501" s="4" t="s">
        <v>77</v>
      </c>
      <c r="H501" s="4" t="s">
        <v>78</v>
      </c>
      <c r="I501" s="4"/>
      <c r="J501" s="4"/>
      <c r="K501" s="4">
        <v>228</v>
      </c>
      <c r="L501" s="4">
        <v>7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7694835.7000000002</v>
      </c>
      <c r="X501" s="4">
        <v>1</v>
      </c>
      <c r="Y501" s="4">
        <v>7694835.7000000002</v>
      </c>
      <c r="Z501" s="4"/>
      <c r="AA501" s="4"/>
      <c r="AB501" s="4"/>
    </row>
    <row r="502" spans="1:28" x14ac:dyDescent="0.2">
      <c r="A502" s="4">
        <v>50</v>
      </c>
      <c r="B502" s="4">
        <v>0</v>
      </c>
      <c r="C502" s="4">
        <v>0</v>
      </c>
      <c r="D502" s="4">
        <v>1</v>
      </c>
      <c r="E502" s="4">
        <v>216</v>
      </c>
      <c r="F502" s="4">
        <f>ROUND(Source!AP493,O502)</f>
        <v>0</v>
      </c>
      <c r="G502" s="4" t="s">
        <v>79</v>
      </c>
      <c r="H502" s="4" t="s">
        <v>80</v>
      </c>
      <c r="I502" s="4"/>
      <c r="J502" s="4"/>
      <c r="K502" s="4">
        <v>216</v>
      </c>
      <c r="L502" s="4">
        <v>8</v>
      </c>
      <c r="M502" s="4">
        <v>3</v>
      </c>
      <c r="N502" s="4" t="s">
        <v>3</v>
      </c>
      <c r="O502" s="4">
        <v>2</v>
      </c>
      <c r="P502" s="4"/>
      <c r="Q502" s="4"/>
      <c r="R502" s="4"/>
      <c r="S502" s="4"/>
      <c r="T502" s="4"/>
      <c r="U502" s="4"/>
      <c r="V502" s="4"/>
      <c r="W502" s="4">
        <v>0</v>
      </c>
      <c r="X502" s="4">
        <v>1</v>
      </c>
      <c r="Y502" s="4">
        <v>0</v>
      </c>
      <c r="Z502" s="4"/>
      <c r="AA502" s="4"/>
      <c r="AB502" s="4"/>
    </row>
    <row r="503" spans="1:28" x14ac:dyDescent="0.2">
      <c r="A503" s="4">
        <v>50</v>
      </c>
      <c r="B503" s="4">
        <v>0</v>
      </c>
      <c r="C503" s="4">
        <v>0</v>
      </c>
      <c r="D503" s="4">
        <v>1</v>
      </c>
      <c r="E503" s="4">
        <v>223</v>
      </c>
      <c r="F503" s="4">
        <f>ROUND(Source!AQ493,O503)</f>
        <v>0</v>
      </c>
      <c r="G503" s="4" t="s">
        <v>81</v>
      </c>
      <c r="H503" s="4" t="s">
        <v>82</v>
      </c>
      <c r="I503" s="4"/>
      <c r="J503" s="4"/>
      <c r="K503" s="4">
        <v>223</v>
      </c>
      <c r="L503" s="4">
        <v>9</v>
      </c>
      <c r="M503" s="4">
        <v>3</v>
      </c>
      <c r="N503" s="4" t="s">
        <v>3</v>
      </c>
      <c r="O503" s="4">
        <v>2</v>
      </c>
      <c r="P503" s="4"/>
      <c r="Q503" s="4"/>
      <c r="R503" s="4"/>
      <c r="S503" s="4"/>
      <c r="T503" s="4"/>
      <c r="U503" s="4"/>
      <c r="V503" s="4"/>
      <c r="W503" s="4">
        <v>0</v>
      </c>
      <c r="X503" s="4">
        <v>1</v>
      </c>
      <c r="Y503" s="4">
        <v>0</v>
      </c>
      <c r="Z503" s="4"/>
      <c r="AA503" s="4"/>
      <c r="AB503" s="4"/>
    </row>
    <row r="504" spans="1:28" x14ac:dyDescent="0.2">
      <c r="A504" s="4">
        <v>50</v>
      </c>
      <c r="B504" s="4">
        <v>0</v>
      </c>
      <c r="C504" s="4">
        <v>0</v>
      </c>
      <c r="D504" s="4">
        <v>1</v>
      </c>
      <c r="E504" s="4">
        <v>229</v>
      </c>
      <c r="F504" s="4">
        <f>ROUND(Source!AZ493,O504)</f>
        <v>0</v>
      </c>
      <c r="G504" s="4" t="s">
        <v>83</v>
      </c>
      <c r="H504" s="4" t="s">
        <v>84</v>
      </c>
      <c r="I504" s="4"/>
      <c r="J504" s="4"/>
      <c r="K504" s="4">
        <v>229</v>
      </c>
      <c r="L504" s="4">
        <v>10</v>
      </c>
      <c r="M504" s="4">
        <v>3</v>
      </c>
      <c r="N504" s="4" t="s">
        <v>3</v>
      </c>
      <c r="O504" s="4">
        <v>2</v>
      </c>
      <c r="P504" s="4"/>
      <c r="Q504" s="4"/>
      <c r="R504" s="4"/>
      <c r="S504" s="4"/>
      <c r="T504" s="4"/>
      <c r="U504" s="4"/>
      <c r="V504" s="4"/>
      <c r="W504" s="4">
        <v>0</v>
      </c>
      <c r="X504" s="4">
        <v>1</v>
      </c>
      <c r="Y504" s="4">
        <v>0</v>
      </c>
      <c r="Z504" s="4"/>
      <c r="AA504" s="4"/>
      <c r="AB504" s="4"/>
    </row>
    <row r="505" spans="1:28" x14ac:dyDescent="0.2">
      <c r="A505" s="4">
        <v>50</v>
      </c>
      <c r="B505" s="4">
        <v>0</v>
      </c>
      <c r="C505" s="4">
        <v>0</v>
      </c>
      <c r="D505" s="4">
        <v>1</v>
      </c>
      <c r="E505" s="4">
        <v>203</v>
      </c>
      <c r="F505" s="4">
        <f>ROUND(Source!Q493,O505)</f>
        <v>180708.53</v>
      </c>
      <c r="G505" s="4" t="s">
        <v>85</v>
      </c>
      <c r="H505" s="4" t="s">
        <v>86</v>
      </c>
      <c r="I505" s="4"/>
      <c r="J505" s="4"/>
      <c r="K505" s="4">
        <v>203</v>
      </c>
      <c r="L505" s="4">
        <v>11</v>
      </c>
      <c r="M505" s="4">
        <v>3</v>
      </c>
      <c r="N505" s="4" t="s">
        <v>3</v>
      </c>
      <c r="O505" s="4">
        <v>2</v>
      </c>
      <c r="P505" s="4"/>
      <c r="Q505" s="4"/>
      <c r="R505" s="4"/>
      <c r="S505" s="4"/>
      <c r="T505" s="4"/>
      <c r="U505" s="4"/>
      <c r="V505" s="4"/>
      <c r="W505" s="4">
        <v>180708.53</v>
      </c>
      <c r="X505" s="4">
        <v>1</v>
      </c>
      <c r="Y505" s="4">
        <v>180708.53</v>
      </c>
      <c r="Z505" s="4"/>
      <c r="AA505" s="4"/>
      <c r="AB505" s="4"/>
    </row>
    <row r="506" spans="1:28" x14ac:dyDescent="0.2">
      <c r="A506" s="4">
        <v>50</v>
      </c>
      <c r="B506" s="4">
        <v>0</v>
      </c>
      <c r="C506" s="4">
        <v>0</v>
      </c>
      <c r="D506" s="4">
        <v>1</v>
      </c>
      <c r="E506" s="4">
        <v>231</v>
      </c>
      <c r="F506" s="4">
        <f>ROUND(Source!BB493,O506)</f>
        <v>0</v>
      </c>
      <c r="G506" s="4" t="s">
        <v>87</v>
      </c>
      <c r="H506" s="4" t="s">
        <v>88</v>
      </c>
      <c r="I506" s="4"/>
      <c r="J506" s="4"/>
      <c r="K506" s="4">
        <v>231</v>
      </c>
      <c r="L506" s="4">
        <v>12</v>
      </c>
      <c r="M506" s="4">
        <v>3</v>
      </c>
      <c r="N506" s="4" t="s">
        <v>3</v>
      </c>
      <c r="O506" s="4">
        <v>2</v>
      </c>
      <c r="P506" s="4"/>
      <c r="Q506" s="4"/>
      <c r="R506" s="4"/>
      <c r="S506" s="4"/>
      <c r="T506" s="4"/>
      <c r="U506" s="4"/>
      <c r="V506" s="4"/>
      <c r="W506" s="4">
        <v>0</v>
      </c>
      <c r="X506" s="4">
        <v>1</v>
      </c>
      <c r="Y506" s="4">
        <v>0</v>
      </c>
      <c r="Z506" s="4"/>
      <c r="AA506" s="4"/>
      <c r="AB506" s="4"/>
    </row>
    <row r="507" spans="1:28" x14ac:dyDescent="0.2">
      <c r="A507" s="4">
        <v>50</v>
      </c>
      <c r="B507" s="4">
        <v>0</v>
      </c>
      <c r="C507" s="4">
        <v>0</v>
      </c>
      <c r="D507" s="4">
        <v>1</v>
      </c>
      <c r="E507" s="4">
        <v>204</v>
      </c>
      <c r="F507" s="4">
        <f>ROUND(Source!R493,O507)</f>
        <v>105679.74</v>
      </c>
      <c r="G507" s="4" t="s">
        <v>89</v>
      </c>
      <c r="H507" s="4" t="s">
        <v>90</v>
      </c>
      <c r="I507" s="4"/>
      <c r="J507" s="4"/>
      <c r="K507" s="4">
        <v>204</v>
      </c>
      <c r="L507" s="4">
        <v>13</v>
      </c>
      <c r="M507" s="4">
        <v>3</v>
      </c>
      <c r="N507" s="4" t="s">
        <v>3</v>
      </c>
      <c r="O507" s="4">
        <v>2</v>
      </c>
      <c r="P507" s="4"/>
      <c r="Q507" s="4"/>
      <c r="R507" s="4"/>
      <c r="S507" s="4"/>
      <c r="T507" s="4"/>
      <c r="U507" s="4"/>
      <c r="V507" s="4"/>
      <c r="W507" s="4">
        <v>105679.74</v>
      </c>
      <c r="X507" s="4">
        <v>1</v>
      </c>
      <c r="Y507" s="4">
        <v>105679.74</v>
      </c>
      <c r="Z507" s="4"/>
      <c r="AA507" s="4"/>
      <c r="AB507" s="4"/>
    </row>
    <row r="508" spans="1:28" x14ac:dyDescent="0.2">
      <c r="A508" s="4">
        <v>50</v>
      </c>
      <c r="B508" s="4">
        <v>0</v>
      </c>
      <c r="C508" s="4">
        <v>0</v>
      </c>
      <c r="D508" s="4">
        <v>1</v>
      </c>
      <c r="E508" s="4">
        <v>205</v>
      </c>
      <c r="F508" s="4">
        <f>ROUND(Source!S493,O508)</f>
        <v>1701760.74</v>
      </c>
      <c r="G508" s="4" t="s">
        <v>91</v>
      </c>
      <c r="H508" s="4" t="s">
        <v>92</v>
      </c>
      <c r="I508" s="4"/>
      <c r="J508" s="4"/>
      <c r="K508" s="4">
        <v>205</v>
      </c>
      <c r="L508" s="4">
        <v>14</v>
      </c>
      <c r="M508" s="4">
        <v>3</v>
      </c>
      <c r="N508" s="4" t="s">
        <v>3</v>
      </c>
      <c r="O508" s="4">
        <v>2</v>
      </c>
      <c r="P508" s="4"/>
      <c r="Q508" s="4"/>
      <c r="R508" s="4"/>
      <c r="S508" s="4"/>
      <c r="T508" s="4"/>
      <c r="U508" s="4"/>
      <c r="V508" s="4"/>
      <c r="W508" s="4">
        <v>1701760.7400000002</v>
      </c>
      <c r="X508" s="4">
        <v>1</v>
      </c>
      <c r="Y508" s="4">
        <v>1701760.7400000002</v>
      </c>
      <c r="Z508" s="4"/>
      <c r="AA508" s="4"/>
      <c r="AB508" s="4"/>
    </row>
    <row r="509" spans="1:28" x14ac:dyDescent="0.2">
      <c r="A509" s="4">
        <v>50</v>
      </c>
      <c r="B509" s="4">
        <v>0</v>
      </c>
      <c r="C509" s="4">
        <v>0</v>
      </c>
      <c r="D509" s="4">
        <v>1</v>
      </c>
      <c r="E509" s="4">
        <v>232</v>
      </c>
      <c r="F509" s="4">
        <f>ROUND(Source!BC493,O509)</f>
        <v>0</v>
      </c>
      <c r="G509" s="4" t="s">
        <v>93</v>
      </c>
      <c r="H509" s="4" t="s">
        <v>94</v>
      </c>
      <c r="I509" s="4"/>
      <c r="J509" s="4"/>
      <c r="K509" s="4">
        <v>232</v>
      </c>
      <c r="L509" s="4">
        <v>15</v>
      </c>
      <c r="M509" s="4">
        <v>3</v>
      </c>
      <c r="N509" s="4" t="s">
        <v>3</v>
      </c>
      <c r="O509" s="4">
        <v>2</v>
      </c>
      <c r="P509" s="4"/>
      <c r="Q509" s="4"/>
      <c r="R509" s="4"/>
      <c r="S509" s="4"/>
      <c r="T509" s="4"/>
      <c r="U509" s="4"/>
      <c r="V509" s="4"/>
      <c r="W509" s="4">
        <v>0</v>
      </c>
      <c r="X509" s="4">
        <v>1</v>
      </c>
      <c r="Y509" s="4">
        <v>0</v>
      </c>
      <c r="Z509" s="4"/>
      <c r="AA509" s="4"/>
      <c r="AB509" s="4"/>
    </row>
    <row r="510" spans="1:28" x14ac:dyDescent="0.2">
      <c r="A510" s="4">
        <v>50</v>
      </c>
      <c r="B510" s="4">
        <v>0</v>
      </c>
      <c r="C510" s="4">
        <v>0</v>
      </c>
      <c r="D510" s="4">
        <v>1</v>
      </c>
      <c r="E510" s="4">
        <v>214</v>
      </c>
      <c r="F510" s="4">
        <f>ROUND(Source!AS493,O510)</f>
        <v>3354556.18</v>
      </c>
      <c r="G510" s="4" t="s">
        <v>95</v>
      </c>
      <c r="H510" s="4" t="s">
        <v>96</v>
      </c>
      <c r="I510" s="4"/>
      <c r="J510" s="4"/>
      <c r="K510" s="4">
        <v>214</v>
      </c>
      <c r="L510" s="4">
        <v>16</v>
      </c>
      <c r="M510" s="4">
        <v>3</v>
      </c>
      <c r="N510" s="4" t="s">
        <v>3</v>
      </c>
      <c r="O510" s="4">
        <v>2</v>
      </c>
      <c r="P510" s="4"/>
      <c r="Q510" s="4"/>
      <c r="R510" s="4"/>
      <c r="S510" s="4"/>
      <c r="T510" s="4"/>
      <c r="U510" s="4"/>
      <c r="V510" s="4"/>
      <c r="W510" s="4">
        <v>3354556.18</v>
      </c>
      <c r="X510" s="4">
        <v>1</v>
      </c>
      <c r="Y510" s="4">
        <v>3354556.18</v>
      </c>
      <c r="Z510" s="4"/>
      <c r="AA510" s="4"/>
      <c r="AB510" s="4"/>
    </row>
    <row r="511" spans="1:28" x14ac:dyDescent="0.2">
      <c r="A511" s="4">
        <v>50</v>
      </c>
      <c r="B511" s="4">
        <v>0</v>
      </c>
      <c r="C511" s="4">
        <v>0</v>
      </c>
      <c r="D511" s="4">
        <v>1</v>
      </c>
      <c r="E511" s="4">
        <v>215</v>
      </c>
      <c r="F511" s="4">
        <f>ROUND(Source!AT493,O511)</f>
        <v>8861652.0500000007</v>
      </c>
      <c r="G511" s="4" t="s">
        <v>97</v>
      </c>
      <c r="H511" s="4" t="s">
        <v>98</v>
      </c>
      <c r="I511" s="4"/>
      <c r="J511" s="4"/>
      <c r="K511" s="4">
        <v>215</v>
      </c>
      <c r="L511" s="4">
        <v>17</v>
      </c>
      <c r="M511" s="4">
        <v>3</v>
      </c>
      <c r="N511" s="4" t="s">
        <v>3</v>
      </c>
      <c r="O511" s="4">
        <v>2</v>
      </c>
      <c r="P511" s="4"/>
      <c r="Q511" s="4"/>
      <c r="R511" s="4"/>
      <c r="S511" s="4"/>
      <c r="T511" s="4"/>
      <c r="U511" s="4"/>
      <c r="V511" s="4"/>
      <c r="W511" s="4">
        <v>8861652.0500000007</v>
      </c>
      <c r="X511" s="4">
        <v>1</v>
      </c>
      <c r="Y511" s="4">
        <v>8861652.0500000007</v>
      </c>
      <c r="Z511" s="4"/>
      <c r="AA511" s="4"/>
      <c r="AB511" s="4"/>
    </row>
    <row r="512" spans="1:28" x14ac:dyDescent="0.2">
      <c r="A512" s="4">
        <v>50</v>
      </c>
      <c r="B512" s="4">
        <v>0</v>
      </c>
      <c r="C512" s="4">
        <v>0</v>
      </c>
      <c r="D512" s="4">
        <v>1</v>
      </c>
      <c r="E512" s="4">
        <v>217</v>
      </c>
      <c r="F512" s="4">
        <f>ROUND(Source!AU493,O512)</f>
        <v>63199.87</v>
      </c>
      <c r="G512" s="4" t="s">
        <v>99</v>
      </c>
      <c r="H512" s="4" t="s">
        <v>100</v>
      </c>
      <c r="I512" s="4"/>
      <c r="J512" s="4"/>
      <c r="K512" s="4">
        <v>217</v>
      </c>
      <c r="L512" s="4">
        <v>18</v>
      </c>
      <c r="M512" s="4">
        <v>3</v>
      </c>
      <c r="N512" s="4" t="s">
        <v>3</v>
      </c>
      <c r="O512" s="4">
        <v>2</v>
      </c>
      <c r="P512" s="4"/>
      <c r="Q512" s="4"/>
      <c r="R512" s="4"/>
      <c r="S512" s="4"/>
      <c r="T512" s="4"/>
      <c r="U512" s="4"/>
      <c r="V512" s="4"/>
      <c r="W512" s="4">
        <v>63199.87</v>
      </c>
      <c r="X512" s="4">
        <v>1</v>
      </c>
      <c r="Y512" s="4">
        <v>63199.87</v>
      </c>
      <c r="Z512" s="4"/>
      <c r="AA512" s="4"/>
      <c r="AB512" s="4"/>
    </row>
    <row r="513" spans="1:28" x14ac:dyDescent="0.2">
      <c r="A513" s="4">
        <v>50</v>
      </c>
      <c r="B513" s="4">
        <v>0</v>
      </c>
      <c r="C513" s="4">
        <v>0</v>
      </c>
      <c r="D513" s="4">
        <v>1</v>
      </c>
      <c r="E513" s="4">
        <v>230</v>
      </c>
      <c r="F513" s="4">
        <f>ROUND(Source!BA493,O513)</f>
        <v>0</v>
      </c>
      <c r="G513" s="4" t="s">
        <v>101</v>
      </c>
      <c r="H513" s="4" t="s">
        <v>102</v>
      </c>
      <c r="I513" s="4"/>
      <c r="J513" s="4"/>
      <c r="K513" s="4">
        <v>230</v>
      </c>
      <c r="L513" s="4">
        <v>19</v>
      </c>
      <c r="M513" s="4">
        <v>3</v>
      </c>
      <c r="N513" s="4" t="s">
        <v>3</v>
      </c>
      <c r="O513" s="4">
        <v>2</v>
      </c>
      <c r="P513" s="4"/>
      <c r="Q513" s="4"/>
      <c r="R513" s="4"/>
      <c r="S513" s="4"/>
      <c r="T513" s="4"/>
      <c r="U513" s="4"/>
      <c r="V513" s="4"/>
      <c r="W513" s="4">
        <v>0</v>
      </c>
      <c r="X513" s="4">
        <v>1</v>
      </c>
      <c r="Y513" s="4">
        <v>0</v>
      </c>
      <c r="Z513" s="4"/>
      <c r="AA513" s="4"/>
      <c r="AB513" s="4"/>
    </row>
    <row r="514" spans="1:28" x14ac:dyDescent="0.2">
      <c r="A514" s="4">
        <v>50</v>
      </c>
      <c r="B514" s="4">
        <v>0</v>
      </c>
      <c r="C514" s="4">
        <v>0</v>
      </c>
      <c r="D514" s="4">
        <v>1</v>
      </c>
      <c r="E514" s="4">
        <v>206</v>
      </c>
      <c r="F514" s="4">
        <f>ROUND(Source!T493,O514)</f>
        <v>0</v>
      </c>
      <c r="G514" s="4" t="s">
        <v>103</v>
      </c>
      <c r="H514" s="4" t="s">
        <v>104</v>
      </c>
      <c r="I514" s="4"/>
      <c r="J514" s="4"/>
      <c r="K514" s="4">
        <v>206</v>
      </c>
      <c r="L514" s="4">
        <v>20</v>
      </c>
      <c r="M514" s="4">
        <v>3</v>
      </c>
      <c r="N514" s="4" t="s">
        <v>3</v>
      </c>
      <c r="O514" s="4">
        <v>2</v>
      </c>
      <c r="P514" s="4"/>
      <c r="Q514" s="4"/>
      <c r="R514" s="4"/>
      <c r="S514" s="4"/>
      <c r="T514" s="4"/>
      <c r="U514" s="4"/>
      <c r="V514" s="4"/>
      <c r="W514" s="4">
        <v>0</v>
      </c>
      <c r="X514" s="4">
        <v>1</v>
      </c>
      <c r="Y514" s="4">
        <v>0</v>
      </c>
      <c r="Z514" s="4"/>
      <c r="AA514" s="4"/>
      <c r="AB514" s="4"/>
    </row>
    <row r="515" spans="1:28" x14ac:dyDescent="0.2">
      <c r="A515" s="4">
        <v>50</v>
      </c>
      <c r="B515" s="4">
        <v>0</v>
      </c>
      <c r="C515" s="4">
        <v>0</v>
      </c>
      <c r="D515" s="4">
        <v>1</v>
      </c>
      <c r="E515" s="4">
        <v>207</v>
      </c>
      <c r="F515" s="4">
        <f>ROUND(Source!U493,O515)</f>
        <v>4038.5169999999998</v>
      </c>
      <c r="G515" s="4" t="s">
        <v>105</v>
      </c>
      <c r="H515" s="4" t="s">
        <v>106</v>
      </c>
      <c r="I515" s="4"/>
      <c r="J515" s="4"/>
      <c r="K515" s="4">
        <v>207</v>
      </c>
      <c r="L515" s="4">
        <v>21</v>
      </c>
      <c r="M515" s="4">
        <v>3</v>
      </c>
      <c r="N515" s="4" t="s">
        <v>3</v>
      </c>
      <c r="O515" s="4">
        <v>7</v>
      </c>
      <c r="P515" s="4"/>
      <c r="Q515" s="4"/>
      <c r="R515" s="4"/>
      <c r="S515" s="4"/>
      <c r="T515" s="4"/>
      <c r="U515" s="4"/>
      <c r="V515" s="4"/>
      <c r="W515" s="4">
        <v>4038.5169999999998</v>
      </c>
      <c r="X515" s="4">
        <v>1</v>
      </c>
      <c r="Y515" s="4">
        <v>4038.5169999999998</v>
      </c>
      <c r="Z515" s="4"/>
      <c r="AA515" s="4"/>
      <c r="AB515" s="4"/>
    </row>
    <row r="516" spans="1:28" x14ac:dyDescent="0.2">
      <c r="A516" s="4">
        <v>50</v>
      </c>
      <c r="B516" s="4">
        <v>0</v>
      </c>
      <c r="C516" s="4">
        <v>0</v>
      </c>
      <c r="D516" s="4">
        <v>1</v>
      </c>
      <c r="E516" s="4">
        <v>208</v>
      </c>
      <c r="F516" s="4">
        <f>ROUND(Source!V493,O516)</f>
        <v>199.12110000000001</v>
      </c>
      <c r="G516" s="4" t="s">
        <v>107</v>
      </c>
      <c r="H516" s="4" t="s">
        <v>108</v>
      </c>
      <c r="I516" s="4"/>
      <c r="J516" s="4"/>
      <c r="K516" s="4">
        <v>208</v>
      </c>
      <c r="L516" s="4">
        <v>22</v>
      </c>
      <c r="M516" s="4">
        <v>3</v>
      </c>
      <c r="N516" s="4" t="s">
        <v>3</v>
      </c>
      <c r="O516" s="4">
        <v>7</v>
      </c>
      <c r="P516" s="4"/>
      <c r="Q516" s="4"/>
      <c r="R516" s="4"/>
      <c r="S516" s="4"/>
      <c r="T516" s="4"/>
      <c r="U516" s="4"/>
      <c r="V516" s="4"/>
      <c r="W516" s="4">
        <v>199.12110000000001</v>
      </c>
      <c r="X516" s="4">
        <v>1</v>
      </c>
      <c r="Y516" s="4">
        <v>199.12110000000001</v>
      </c>
      <c r="Z516" s="4"/>
      <c r="AA516" s="4"/>
      <c r="AB516" s="4"/>
    </row>
    <row r="517" spans="1:28" x14ac:dyDescent="0.2">
      <c r="A517" s="4">
        <v>50</v>
      </c>
      <c r="B517" s="4">
        <v>0</v>
      </c>
      <c r="C517" s="4">
        <v>0</v>
      </c>
      <c r="D517" s="4">
        <v>1</v>
      </c>
      <c r="E517" s="4">
        <v>209</v>
      </c>
      <c r="F517" s="4">
        <f>ROUND(Source!W493,O517)</f>
        <v>0</v>
      </c>
      <c r="G517" s="4" t="s">
        <v>109</v>
      </c>
      <c r="H517" s="4" t="s">
        <v>110</v>
      </c>
      <c r="I517" s="4"/>
      <c r="J517" s="4"/>
      <c r="K517" s="4">
        <v>209</v>
      </c>
      <c r="L517" s="4">
        <v>23</v>
      </c>
      <c r="M517" s="4">
        <v>3</v>
      </c>
      <c r="N517" s="4" t="s">
        <v>3</v>
      </c>
      <c r="O517" s="4">
        <v>2</v>
      </c>
      <c r="P517" s="4"/>
      <c r="Q517" s="4"/>
      <c r="R517" s="4"/>
      <c r="S517" s="4"/>
      <c r="T517" s="4"/>
      <c r="U517" s="4"/>
      <c r="V517" s="4"/>
      <c r="W517" s="4">
        <v>0</v>
      </c>
      <c r="X517" s="4">
        <v>1</v>
      </c>
      <c r="Y517" s="4">
        <v>0</v>
      </c>
      <c r="Z517" s="4"/>
      <c r="AA517" s="4"/>
      <c r="AB517" s="4"/>
    </row>
    <row r="518" spans="1:28" x14ac:dyDescent="0.2">
      <c r="A518" s="4">
        <v>50</v>
      </c>
      <c r="B518" s="4">
        <v>0</v>
      </c>
      <c r="C518" s="4">
        <v>0</v>
      </c>
      <c r="D518" s="4">
        <v>1</v>
      </c>
      <c r="E518" s="4">
        <v>233</v>
      </c>
      <c r="F518" s="4">
        <f>ROUND(Source!BD493,O518)</f>
        <v>0</v>
      </c>
      <c r="G518" s="4" t="s">
        <v>111</v>
      </c>
      <c r="H518" s="4" t="s">
        <v>112</v>
      </c>
      <c r="I518" s="4"/>
      <c r="J518" s="4"/>
      <c r="K518" s="4">
        <v>233</v>
      </c>
      <c r="L518" s="4">
        <v>24</v>
      </c>
      <c r="M518" s="4">
        <v>3</v>
      </c>
      <c r="N518" s="4" t="s">
        <v>3</v>
      </c>
      <c r="O518" s="4">
        <v>2</v>
      </c>
      <c r="P518" s="4"/>
      <c r="Q518" s="4"/>
      <c r="R518" s="4"/>
      <c r="S518" s="4"/>
      <c r="T518" s="4"/>
      <c r="U518" s="4"/>
      <c r="V518" s="4"/>
      <c r="W518" s="4">
        <v>0</v>
      </c>
      <c r="X518" s="4">
        <v>1</v>
      </c>
      <c r="Y518" s="4">
        <v>0</v>
      </c>
      <c r="Z518" s="4"/>
      <c r="AA518" s="4"/>
      <c r="AB518" s="4"/>
    </row>
    <row r="519" spans="1:28" x14ac:dyDescent="0.2">
      <c r="A519" s="4">
        <v>50</v>
      </c>
      <c r="B519" s="4">
        <v>0</v>
      </c>
      <c r="C519" s="4">
        <v>0</v>
      </c>
      <c r="D519" s="4">
        <v>1</v>
      </c>
      <c r="E519" s="4">
        <v>210</v>
      </c>
      <c r="F519" s="4">
        <f>ROUND(Source!X493,O519)</f>
        <v>1700260.18</v>
      </c>
      <c r="G519" s="4" t="s">
        <v>113</v>
      </c>
      <c r="H519" s="4" t="s">
        <v>114</v>
      </c>
      <c r="I519" s="4"/>
      <c r="J519" s="4"/>
      <c r="K519" s="4">
        <v>210</v>
      </c>
      <c r="L519" s="4">
        <v>25</v>
      </c>
      <c r="M519" s="4">
        <v>3</v>
      </c>
      <c r="N519" s="4" t="s">
        <v>3</v>
      </c>
      <c r="O519" s="4">
        <v>2</v>
      </c>
      <c r="P519" s="4"/>
      <c r="Q519" s="4"/>
      <c r="R519" s="4"/>
      <c r="S519" s="4"/>
      <c r="T519" s="4"/>
      <c r="U519" s="4"/>
      <c r="V519" s="4"/>
      <c r="W519" s="4">
        <v>1700260.18</v>
      </c>
      <c r="X519" s="4">
        <v>1</v>
      </c>
      <c r="Y519" s="4">
        <v>1700260.18</v>
      </c>
      <c r="Z519" s="4"/>
      <c r="AA519" s="4"/>
      <c r="AB519" s="4"/>
    </row>
    <row r="520" spans="1:28" x14ac:dyDescent="0.2">
      <c r="A520" s="4">
        <v>50</v>
      </c>
      <c r="B520" s="4">
        <v>0</v>
      </c>
      <c r="C520" s="4">
        <v>0</v>
      </c>
      <c r="D520" s="4">
        <v>1</v>
      </c>
      <c r="E520" s="4">
        <v>211</v>
      </c>
      <c r="F520" s="4">
        <f>ROUND(Source!Y493,O520)</f>
        <v>896163.21</v>
      </c>
      <c r="G520" s="4" t="s">
        <v>115</v>
      </c>
      <c r="H520" s="4" t="s">
        <v>116</v>
      </c>
      <c r="I520" s="4"/>
      <c r="J520" s="4"/>
      <c r="K520" s="4">
        <v>211</v>
      </c>
      <c r="L520" s="4">
        <v>26</v>
      </c>
      <c r="M520" s="4">
        <v>3</v>
      </c>
      <c r="N520" s="4" t="s">
        <v>3</v>
      </c>
      <c r="O520" s="4">
        <v>2</v>
      </c>
      <c r="P520" s="4"/>
      <c r="Q520" s="4"/>
      <c r="R520" s="4"/>
      <c r="S520" s="4"/>
      <c r="T520" s="4"/>
      <c r="U520" s="4"/>
      <c r="V520" s="4"/>
      <c r="W520" s="4">
        <v>896163.21</v>
      </c>
      <c r="X520" s="4">
        <v>1</v>
      </c>
      <c r="Y520" s="4">
        <v>896163.21</v>
      </c>
      <c r="Z520" s="4"/>
      <c r="AA520" s="4"/>
      <c r="AB520" s="4"/>
    </row>
    <row r="521" spans="1:28" x14ac:dyDescent="0.2">
      <c r="A521" s="4">
        <v>50</v>
      </c>
      <c r="B521" s="4">
        <v>0</v>
      </c>
      <c r="C521" s="4">
        <v>0</v>
      </c>
      <c r="D521" s="4">
        <v>1</v>
      </c>
      <c r="E521" s="4">
        <v>224</v>
      </c>
      <c r="F521" s="4">
        <f>ROUND(Source!AR493,O521)</f>
        <v>12279408.1</v>
      </c>
      <c r="G521" s="4" t="s">
        <v>117</v>
      </c>
      <c r="H521" s="4" t="s">
        <v>118</v>
      </c>
      <c r="I521" s="4"/>
      <c r="J521" s="4"/>
      <c r="K521" s="4">
        <v>224</v>
      </c>
      <c r="L521" s="4">
        <v>27</v>
      </c>
      <c r="M521" s="4">
        <v>3</v>
      </c>
      <c r="N521" s="4" t="s">
        <v>3</v>
      </c>
      <c r="O521" s="4">
        <v>2</v>
      </c>
      <c r="P521" s="4"/>
      <c r="Q521" s="4"/>
      <c r="R521" s="4"/>
      <c r="S521" s="4"/>
      <c r="T521" s="4"/>
      <c r="U521" s="4"/>
      <c r="V521" s="4"/>
      <c r="W521" s="4">
        <v>12279408.100000001</v>
      </c>
      <c r="X521" s="4">
        <v>1</v>
      </c>
      <c r="Y521" s="4">
        <v>12279408.100000001</v>
      </c>
      <c r="Z521" s="4"/>
      <c r="AA521" s="4"/>
      <c r="AB521" s="4"/>
    </row>
    <row r="523" spans="1:28" x14ac:dyDescent="0.2">
      <c r="A523">
        <v>71</v>
      </c>
      <c r="B523">
        <v>1</v>
      </c>
      <c r="D523">
        <v>200001</v>
      </c>
      <c r="E523">
        <v>56151601</v>
      </c>
      <c r="F523" t="s">
        <v>246</v>
      </c>
      <c r="G523" t="s">
        <v>247</v>
      </c>
      <c r="H523">
        <v>80</v>
      </c>
      <c r="I523">
        <v>20</v>
      </c>
    </row>
    <row r="526" spans="1:28" x14ac:dyDescent="0.2">
      <c r="A526">
        <v>70</v>
      </c>
      <c r="B526">
        <v>1</v>
      </c>
      <c r="D526">
        <v>1</v>
      </c>
      <c r="E526" t="s">
        <v>248</v>
      </c>
      <c r="F526" t="s">
        <v>249</v>
      </c>
      <c r="G526">
        <v>1</v>
      </c>
      <c r="H526">
        <v>0</v>
      </c>
      <c r="I526" t="s">
        <v>3</v>
      </c>
      <c r="J526">
        <v>1</v>
      </c>
      <c r="K526">
        <v>0</v>
      </c>
      <c r="L526" t="s">
        <v>3</v>
      </c>
      <c r="M526" t="s">
        <v>3</v>
      </c>
      <c r="N526">
        <v>0</v>
      </c>
      <c r="P526" t="s">
        <v>250</v>
      </c>
    </row>
    <row r="527" spans="1:28" x14ac:dyDescent="0.2">
      <c r="A527">
        <v>70</v>
      </c>
      <c r="B527">
        <v>1</v>
      </c>
      <c r="D527">
        <v>2</v>
      </c>
      <c r="E527" t="s">
        <v>251</v>
      </c>
      <c r="F527" t="s">
        <v>252</v>
      </c>
      <c r="G527">
        <v>0</v>
      </c>
      <c r="H527">
        <v>0</v>
      </c>
      <c r="I527" t="s">
        <v>3</v>
      </c>
      <c r="J527">
        <v>1</v>
      </c>
      <c r="K527">
        <v>0</v>
      </c>
      <c r="L527" t="s">
        <v>3</v>
      </c>
      <c r="M527" t="s">
        <v>3</v>
      </c>
      <c r="N527">
        <v>0</v>
      </c>
      <c r="P527" t="s">
        <v>253</v>
      </c>
    </row>
    <row r="528" spans="1:28" x14ac:dyDescent="0.2">
      <c r="A528">
        <v>70</v>
      </c>
      <c r="B528">
        <v>1</v>
      </c>
      <c r="D528">
        <v>3</v>
      </c>
      <c r="E528" t="s">
        <v>254</v>
      </c>
      <c r="F528" t="s">
        <v>255</v>
      </c>
      <c r="G528">
        <v>0</v>
      </c>
      <c r="H528">
        <v>0</v>
      </c>
      <c r="I528" t="s">
        <v>3</v>
      </c>
      <c r="J528">
        <v>1</v>
      </c>
      <c r="K528">
        <v>0</v>
      </c>
      <c r="L528" t="s">
        <v>3</v>
      </c>
      <c r="M528" t="s">
        <v>3</v>
      </c>
      <c r="N528">
        <v>0</v>
      </c>
      <c r="P528" t="s">
        <v>256</v>
      </c>
    </row>
    <row r="529" spans="1:16" x14ac:dyDescent="0.2">
      <c r="A529">
        <v>70</v>
      </c>
      <c r="B529">
        <v>1</v>
      </c>
      <c r="D529">
        <v>4</v>
      </c>
      <c r="E529" t="s">
        <v>257</v>
      </c>
      <c r="F529" t="s">
        <v>258</v>
      </c>
      <c r="G529">
        <v>1</v>
      </c>
      <c r="H529">
        <v>0</v>
      </c>
      <c r="I529" t="s">
        <v>3</v>
      </c>
      <c r="J529">
        <v>2</v>
      </c>
      <c r="K529">
        <v>0</v>
      </c>
      <c r="L529" t="s">
        <v>3</v>
      </c>
      <c r="M529" t="s">
        <v>3</v>
      </c>
      <c r="N529">
        <v>0</v>
      </c>
      <c r="P529" t="s">
        <v>3</v>
      </c>
    </row>
    <row r="530" spans="1:16" x14ac:dyDescent="0.2">
      <c r="A530">
        <v>70</v>
      </c>
      <c r="B530">
        <v>1</v>
      </c>
      <c r="D530">
        <v>5</v>
      </c>
      <c r="E530" t="s">
        <v>259</v>
      </c>
      <c r="F530" t="s">
        <v>260</v>
      </c>
      <c r="G530">
        <v>0</v>
      </c>
      <c r="H530">
        <v>0</v>
      </c>
      <c r="I530" t="s">
        <v>3</v>
      </c>
      <c r="J530">
        <v>2</v>
      </c>
      <c r="K530">
        <v>0</v>
      </c>
      <c r="L530" t="s">
        <v>3</v>
      </c>
      <c r="M530" t="s">
        <v>3</v>
      </c>
      <c r="N530">
        <v>0</v>
      </c>
      <c r="P530" t="s">
        <v>3</v>
      </c>
    </row>
    <row r="531" spans="1:16" x14ac:dyDescent="0.2">
      <c r="A531">
        <v>70</v>
      </c>
      <c r="B531">
        <v>1</v>
      </c>
      <c r="D531">
        <v>6</v>
      </c>
      <c r="E531" t="s">
        <v>261</v>
      </c>
      <c r="F531" t="s">
        <v>262</v>
      </c>
      <c r="G531">
        <v>0</v>
      </c>
      <c r="H531">
        <v>0</v>
      </c>
      <c r="I531" t="s">
        <v>3</v>
      </c>
      <c r="J531">
        <v>2</v>
      </c>
      <c r="K531">
        <v>0</v>
      </c>
      <c r="L531" t="s">
        <v>3</v>
      </c>
      <c r="M531" t="s">
        <v>3</v>
      </c>
      <c r="N531">
        <v>0</v>
      </c>
      <c r="P531" t="s">
        <v>3</v>
      </c>
    </row>
    <row r="532" spans="1:16" x14ac:dyDescent="0.2">
      <c r="A532">
        <v>70</v>
      </c>
      <c r="B532">
        <v>1</v>
      </c>
      <c r="D532">
        <v>7</v>
      </c>
      <c r="E532" t="s">
        <v>263</v>
      </c>
      <c r="F532" t="s">
        <v>264</v>
      </c>
      <c r="G532">
        <v>0</v>
      </c>
      <c r="H532">
        <v>0</v>
      </c>
      <c r="I532" t="s">
        <v>265</v>
      </c>
      <c r="J532">
        <v>0</v>
      </c>
      <c r="K532">
        <v>0</v>
      </c>
      <c r="L532" t="s">
        <v>3</v>
      </c>
      <c r="M532" t="s">
        <v>3</v>
      </c>
      <c r="N532">
        <v>0</v>
      </c>
      <c r="P532" t="s">
        <v>266</v>
      </c>
    </row>
    <row r="533" spans="1:16" x14ac:dyDescent="0.2">
      <c r="A533">
        <v>70</v>
      </c>
      <c r="B533">
        <v>1</v>
      </c>
      <c r="D533">
        <v>8</v>
      </c>
      <c r="E533" t="s">
        <v>267</v>
      </c>
      <c r="F533" t="s">
        <v>268</v>
      </c>
      <c r="G533">
        <v>1</v>
      </c>
      <c r="H533">
        <v>0</v>
      </c>
      <c r="I533" t="s">
        <v>3</v>
      </c>
      <c r="J533">
        <v>5</v>
      </c>
      <c r="K533">
        <v>0</v>
      </c>
      <c r="L533" t="s">
        <v>3</v>
      </c>
      <c r="M533" t="s">
        <v>3</v>
      </c>
      <c r="N533">
        <v>0</v>
      </c>
      <c r="P533" t="s">
        <v>3</v>
      </c>
    </row>
    <row r="534" spans="1:16" x14ac:dyDescent="0.2">
      <c r="A534">
        <v>70</v>
      </c>
      <c r="B534">
        <v>1</v>
      </c>
      <c r="D534">
        <v>9</v>
      </c>
      <c r="E534" t="s">
        <v>269</v>
      </c>
      <c r="F534" t="s">
        <v>270</v>
      </c>
      <c r="G534">
        <v>0</v>
      </c>
      <c r="H534">
        <v>0</v>
      </c>
      <c r="I534" t="s">
        <v>3</v>
      </c>
      <c r="J534">
        <v>5</v>
      </c>
      <c r="K534">
        <v>0</v>
      </c>
      <c r="L534" t="s">
        <v>3</v>
      </c>
      <c r="M534" t="s">
        <v>3</v>
      </c>
      <c r="N534">
        <v>0</v>
      </c>
      <c r="P534" t="s">
        <v>271</v>
      </c>
    </row>
    <row r="535" spans="1:16" x14ac:dyDescent="0.2">
      <c r="A535">
        <v>70</v>
      </c>
      <c r="B535">
        <v>1</v>
      </c>
      <c r="D535">
        <v>10</v>
      </c>
      <c r="E535" t="s">
        <v>272</v>
      </c>
      <c r="F535" t="s">
        <v>273</v>
      </c>
      <c r="G535">
        <v>0</v>
      </c>
      <c r="H535">
        <v>0</v>
      </c>
      <c r="I535" t="s">
        <v>274</v>
      </c>
      <c r="J535">
        <v>5</v>
      </c>
      <c r="K535">
        <v>0</v>
      </c>
      <c r="L535" t="s">
        <v>3</v>
      </c>
      <c r="M535" t="s">
        <v>3</v>
      </c>
      <c r="N535">
        <v>0</v>
      </c>
      <c r="P535" t="s">
        <v>275</v>
      </c>
    </row>
    <row r="536" spans="1:16" x14ac:dyDescent="0.2">
      <c r="A536">
        <v>70</v>
      </c>
      <c r="B536">
        <v>1</v>
      </c>
      <c r="D536">
        <v>11</v>
      </c>
      <c r="E536" t="s">
        <v>276</v>
      </c>
      <c r="F536" t="s">
        <v>277</v>
      </c>
      <c r="G536">
        <v>0</v>
      </c>
      <c r="H536">
        <v>0</v>
      </c>
      <c r="I536" t="s">
        <v>278</v>
      </c>
      <c r="J536">
        <v>0</v>
      </c>
      <c r="K536">
        <v>0</v>
      </c>
      <c r="L536" t="s">
        <v>3</v>
      </c>
      <c r="M536" t="s">
        <v>3</v>
      </c>
      <c r="N536">
        <v>0</v>
      </c>
      <c r="P536" t="s">
        <v>279</v>
      </c>
    </row>
    <row r="537" spans="1:16" x14ac:dyDescent="0.2">
      <c r="A537">
        <v>70</v>
      </c>
      <c r="B537">
        <v>1</v>
      </c>
      <c r="D537">
        <v>12</v>
      </c>
      <c r="E537" t="s">
        <v>280</v>
      </c>
      <c r="F537" t="s">
        <v>281</v>
      </c>
      <c r="G537">
        <v>0</v>
      </c>
      <c r="H537">
        <v>0</v>
      </c>
      <c r="I537" t="s">
        <v>282</v>
      </c>
      <c r="J537">
        <v>0</v>
      </c>
      <c r="K537">
        <v>0</v>
      </c>
      <c r="L537" t="s">
        <v>3</v>
      </c>
      <c r="M537" t="s">
        <v>3</v>
      </c>
      <c r="N537">
        <v>0</v>
      </c>
      <c r="P537" t="s">
        <v>283</v>
      </c>
    </row>
    <row r="538" spans="1:16" x14ac:dyDescent="0.2">
      <c r="A538">
        <v>70</v>
      </c>
      <c r="B538">
        <v>1</v>
      </c>
      <c r="D538">
        <v>13</v>
      </c>
      <c r="E538" t="s">
        <v>284</v>
      </c>
      <c r="F538" t="s">
        <v>285</v>
      </c>
      <c r="G538">
        <v>0</v>
      </c>
      <c r="H538">
        <v>0</v>
      </c>
      <c r="I538" t="s">
        <v>286</v>
      </c>
      <c r="J538">
        <v>0</v>
      </c>
      <c r="K538">
        <v>0</v>
      </c>
      <c r="L538" t="s">
        <v>3</v>
      </c>
      <c r="M538" t="s">
        <v>3</v>
      </c>
      <c r="N538">
        <v>0</v>
      </c>
      <c r="P538" t="s">
        <v>287</v>
      </c>
    </row>
    <row r="539" spans="1:16" x14ac:dyDescent="0.2">
      <c r="A539">
        <v>70</v>
      </c>
      <c r="B539">
        <v>1</v>
      </c>
      <c r="D539">
        <v>14</v>
      </c>
      <c r="E539" t="s">
        <v>288</v>
      </c>
      <c r="F539" t="s">
        <v>289</v>
      </c>
      <c r="G539">
        <v>0</v>
      </c>
      <c r="H539">
        <v>0</v>
      </c>
      <c r="I539" t="s">
        <v>3</v>
      </c>
      <c r="J539">
        <v>0</v>
      </c>
      <c r="K539">
        <v>0</v>
      </c>
      <c r="L539" t="s">
        <v>3</v>
      </c>
      <c r="M539" t="s">
        <v>3</v>
      </c>
      <c r="N539">
        <v>0</v>
      </c>
      <c r="P539" t="s">
        <v>3</v>
      </c>
    </row>
    <row r="540" spans="1:16" x14ac:dyDescent="0.2">
      <c r="A540">
        <v>70</v>
      </c>
      <c r="B540">
        <v>1</v>
      </c>
      <c r="D540">
        <v>15</v>
      </c>
      <c r="E540" t="s">
        <v>290</v>
      </c>
      <c r="F540" t="s">
        <v>291</v>
      </c>
      <c r="G540">
        <v>0</v>
      </c>
      <c r="H540">
        <v>0</v>
      </c>
      <c r="I540" t="s">
        <v>3</v>
      </c>
      <c r="J540">
        <v>0</v>
      </c>
      <c r="K540">
        <v>0</v>
      </c>
      <c r="L540" t="s">
        <v>3</v>
      </c>
      <c r="M540" t="s">
        <v>3</v>
      </c>
      <c r="N540">
        <v>0</v>
      </c>
      <c r="P540" t="s">
        <v>292</v>
      </c>
    </row>
    <row r="541" spans="1:16" x14ac:dyDescent="0.2">
      <c r="A541">
        <v>70</v>
      </c>
      <c r="B541">
        <v>1</v>
      </c>
      <c r="D541">
        <v>16</v>
      </c>
      <c r="E541" t="s">
        <v>293</v>
      </c>
      <c r="F541" t="s">
        <v>294</v>
      </c>
      <c r="G541">
        <v>0</v>
      </c>
      <c r="H541">
        <v>0</v>
      </c>
      <c r="I541" t="s">
        <v>3</v>
      </c>
      <c r="J541">
        <v>3</v>
      </c>
      <c r="K541">
        <v>0</v>
      </c>
      <c r="L541" t="s">
        <v>3</v>
      </c>
      <c r="M541" t="s">
        <v>3</v>
      </c>
      <c r="N541">
        <v>0</v>
      </c>
      <c r="P541" t="s">
        <v>3</v>
      </c>
    </row>
    <row r="542" spans="1:16" x14ac:dyDescent="0.2">
      <c r="A542">
        <v>70</v>
      </c>
      <c r="B542">
        <v>1</v>
      </c>
      <c r="D542">
        <v>17</v>
      </c>
      <c r="E542" t="s">
        <v>295</v>
      </c>
      <c r="F542" t="s">
        <v>296</v>
      </c>
      <c r="G542">
        <v>1</v>
      </c>
      <c r="H542">
        <v>0</v>
      </c>
      <c r="I542" t="s">
        <v>3</v>
      </c>
      <c r="J542">
        <v>3</v>
      </c>
      <c r="K542">
        <v>0</v>
      </c>
      <c r="L542" t="s">
        <v>3</v>
      </c>
      <c r="M542" t="s">
        <v>3</v>
      </c>
      <c r="N542">
        <v>0</v>
      </c>
      <c r="P542" t="s">
        <v>3</v>
      </c>
    </row>
    <row r="543" spans="1:16" x14ac:dyDescent="0.2">
      <c r="A543">
        <v>70</v>
      </c>
      <c r="B543">
        <v>1</v>
      </c>
      <c r="D543">
        <v>1</v>
      </c>
      <c r="E543" t="s">
        <v>297</v>
      </c>
      <c r="F543" t="s">
        <v>298</v>
      </c>
      <c r="G543">
        <v>0.9</v>
      </c>
      <c r="H543">
        <v>1</v>
      </c>
      <c r="I543" t="s">
        <v>299</v>
      </c>
      <c r="J543">
        <v>0</v>
      </c>
      <c r="K543">
        <v>0</v>
      </c>
      <c r="L543" t="s">
        <v>3</v>
      </c>
      <c r="M543" t="s">
        <v>3</v>
      </c>
      <c r="N543">
        <v>0</v>
      </c>
      <c r="P543" t="s">
        <v>300</v>
      </c>
    </row>
    <row r="544" spans="1:16" x14ac:dyDescent="0.2">
      <c r="A544">
        <v>70</v>
      </c>
      <c r="B544">
        <v>1</v>
      </c>
      <c r="D544">
        <v>2</v>
      </c>
      <c r="E544" t="s">
        <v>301</v>
      </c>
      <c r="F544" t="s">
        <v>302</v>
      </c>
      <c r="G544">
        <v>0.85</v>
      </c>
      <c r="H544">
        <v>1</v>
      </c>
      <c r="I544" t="s">
        <v>303</v>
      </c>
      <c r="J544">
        <v>0</v>
      </c>
      <c r="K544">
        <v>0</v>
      </c>
      <c r="L544" t="s">
        <v>3</v>
      </c>
      <c r="M544" t="s">
        <v>3</v>
      </c>
      <c r="N544">
        <v>0</v>
      </c>
      <c r="P544" t="s">
        <v>304</v>
      </c>
    </row>
    <row r="545" spans="1:50" x14ac:dyDescent="0.2">
      <c r="A545">
        <v>70</v>
      </c>
      <c r="B545">
        <v>1</v>
      </c>
      <c r="D545">
        <v>3</v>
      </c>
      <c r="E545" t="s">
        <v>305</v>
      </c>
      <c r="F545" t="s">
        <v>306</v>
      </c>
      <c r="G545">
        <v>1.03</v>
      </c>
      <c r="H545">
        <v>0</v>
      </c>
      <c r="I545" t="s">
        <v>3</v>
      </c>
      <c r="J545">
        <v>0</v>
      </c>
      <c r="K545">
        <v>0</v>
      </c>
      <c r="L545" t="s">
        <v>3</v>
      </c>
      <c r="M545" t="s">
        <v>3</v>
      </c>
      <c r="N545">
        <v>0</v>
      </c>
      <c r="P545" t="s">
        <v>307</v>
      </c>
    </row>
    <row r="546" spans="1:50" x14ac:dyDescent="0.2">
      <c r="A546">
        <v>70</v>
      </c>
      <c r="B546">
        <v>1</v>
      </c>
      <c r="D546">
        <v>4</v>
      </c>
      <c r="E546" t="s">
        <v>308</v>
      </c>
      <c r="F546" t="s">
        <v>309</v>
      </c>
      <c r="G546">
        <v>1.1499999999999999</v>
      </c>
      <c r="H546">
        <v>0</v>
      </c>
      <c r="I546" t="s">
        <v>3</v>
      </c>
      <c r="J546">
        <v>0</v>
      </c>
      <c r="K546">
        <v>0</v>
      </c>
      <c r="L546" t="s">
        <v>3</v>
      </c>
      <c r="M546" t="s">
        <v>3</v>
      </c>
      <c r="N546">
        <v>0</v>
      </c>
      <c r="P546" t="s">
        <v>310</v>
      </c>
    </row>
    <row r="547" spans="1:50" x14ac:dyDescent="0.2">
      <c r="A547">
        <v>70</v>
      </c>
      <c r="B547">
        <v>1</v>
      </c>
      <c r="D547">
        <v>5</v>
      </c>
      <c r="E547" t="s">
        <v>311</v>
      </c>
      <c r="F547" t="s">
        <v>312</v>
      </c>
      <c r="G547">
        <v>7</v>
      </c>
      <c r="H547">
        <v>0</v>
      </c>
      <c r="I547" t="s">
        <v>3</v>
      </c>
      <c r="J547">
        <v>0</v>
      </c>
      <c r="K547">
        <v>0</v>
      </c>
      <c r="L547" t="s">
        <v>3</v>
      </c>
      <c r="M547" t="s">
        <v>3</v>
      </c>
      <c r="N547">
        <v>0</v>
      </c>
      <c r="P547" t="s">
        <v>3</v>
      </c>
    </row>
    <row r="548" spans="1:50" x14ac:dyDescent="0.2">
      <c r="A548">
        <v>70</v>
      </c>
      <c r="B548">
        <v>1</v>
      </c>
      <c r="D548">
        <v>6</v>
      </c>
      <c r="E548" t="s">
        <v>313</v>
      </c>
      <c r="F548" t="s">
        <v>3</v>
      </c>
      <c r="G548">
        <v>2</v>
      </c>
      <c r="H548">
        <v>0</v>
      </c>
      <c r="I548" t="s">
        <v>3</v>
      </c>
      <c r="J548">
        <v>0</v>
      </c>
      <c r="K548">
        <v>0</v>
      </c>
      <c r="L548" t="s">
        <v>3</v>
      </c>
      <c r="M548" t="s">
        <v>3</v>
      </c>
      <c r="N548">
        <v>0</v>
      </c>
      <c r="P548" t="s">
        <v>3</v>
      </c>
    </row>
    <row r="550" spans="1:50" x14ac:dyDescent="0.2">
      <c r="A550">
        <v>-1</v>
      </c>
    </row>
    <row r="552" spans="1:50" x14ac:dyDescent="0.2">
      <c r="A552" s="3">
        <v>75</v>
      </c>
      <c r="B552" s="3" t="s">
        <v>314</v>
      </c>
      <c r="C552" s="3">
        <v>2024</v>
      </c>
      <c r="D552" s="3">
        <v>0</v>
      </c>
      <c r="E552" s="3">
        <v>12</v>
      </c>
      <c r="F552" s="3">
        <v>1</v>
      </c>
      <c r="G552" s="3">
        <v>0</v>
      </c>
      <c r="H552" s="3">
        <v>1</v>
      </c>
      <c r="I552" s="3">
        <v>0</v>
      </c>
      <c r="J552" s="3">
        <v>3</v>
      </c>
      <c r="K552" s="3">
        <v>0</v>
      </c>
      <c r="L552" s="3">
        <v>0</v>
      </c>
      <c r="M552" s="3">
        <v>0</v>
      </c>
      <c r="N552" s="3">
        <v>65174513</v>
      </c>
      <c r="O552" s="3">
        <v>1</v>
      </c>
    </row>
    <row r="553" spans="1:50" x14ac:dyDescent="0.2">
      <c r="A553" s="5">
        <v>2</v>
      </c>
      <c r="B553" s="5" t="s">
        <v>315</v>
      </c>
      <c r="C553" s="5" t="s">
        <v>316</v>
      </c>
      <c r="D553" s="5">
        <v>0</v>
      </c>
      <c r="E553" s="5">
        <v>0</v>
      </c>
      <c r="F553" s="5">
        <v>0</v>
      </c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>
        <v>65174514</v>
      </c>
    </row>
    <row r="554" spans="1:50" x14ac:dyDescent="0.2">
      <c r="A554" s="5">
        <v>1</v>
      </c>
      <c r="B554" s="5" t="s">
        <v>317</v>
      </c>
      <c r="C554" s="5" t="s">
        <v>318</v>
      </c>
      <c r="D554" s="5">
        <v>2024</v>
      </c>
      <c r="E554" s="5">
        <v>12</v>
      </c>
      <c r="F554" s="5">
        <v>1</v>
      </c>
      <c r="G554" s="5">
        <v>1</v>
      </c>
      <c r="H554" s="5">
        <v>0</v>
      </c>
      <c r="I554" s="5">
        <v>2</v>
      </c>
      <c r="J554" s="5">
        <v>1</v>
      </c>
      <c r="K554" s="5">
        <v>1</v>
      </c>
      <c r="L554" s="5">
        <v>1</v>
      </c>
      <c r="M554" s="5">
        <v>1</v>
      </c>
      <c r="N554" s="5">
        <v>1</v>
      </c>
      <c r="O554" s="5">
        <v>1</v>
      </c>
      <c r="P554" s="5">
        <v>1</v>
      </c>
      <c r="Q554" s="5">
        <v>1</v>
      </c>
      <c r="R554" s="5" t="s">
        <v>3</v>
      </c>
      <c r="S554" s="5" t="s">
        <v>3</v>
      </c>
      <c r="T554" s="5" t="s">
        <v>3</v>
      </c>
      <c r="U554" s="5" t="s">
        <v>3</v>
      </c>
      <c r="V554" s="5" t="s">
        <v>3</v>
      </c>
      <c r="W554" s="5" t="s">
        <v>3</v>
      </c>
      <c r="X554" s="5" t="s">
        <v>3</v>
      </c>
      <c r="Y554" s="5" t="s">
        <v>3</v>
      </c>
      <c r="Z554" s="5" t="s">
        <v>3</v>
      </c>
      <c r="AA554" s="5" t="s">
        <v>3</v>
      </c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>
        <v>65174515</v>
      </c>
      <c r="AO554" s="5" t="s">
        <v>319</v>
      </c>
      <c r="AP554" s="5" t="s">
        <v>320</v>
      </c>
      <c r="AQ554" s="5">
        <v>45621</v>
      </c>
      <c r="AR554" s="5">
        <v>361</v>
      </c>
      <c r="AS554" s="5" t="s">
        <v>321</v>
      </c>
      <c r="AT554" s="5" t="s">
        <v>3</v>
      </c>
      <c r="AU554" s="5" t="s">
        <v>320</v>
      </c>
      <c r="AV554" s="5"/>
      <c r="AW554" s="5">
        <v>0</v>
      </c>
      <c r="AX554" s="5" t="s">
        <v>322</v>
      </c>
    </row>
    <row r="558" spans="1:50" x14ac:dyDescent="0.2">
      <c r="A558">
        <v>65</v>
      </c>
      <c r="C558">
        <v>1</v>
      </c>
      <c r="D558">
        <v>0</v>
      </c>
      <c r="E558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EC305-CF1D-4F59-9D36-8FCBFA113C5C}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323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453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65174513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216</v>
      </c>
      <c r="E16" s="7">
        <f>ROUND((Source!F477)/1000,2)</f>
        <v>651.33000000000004</v>
      </c>
      <c r="F16" s="7">
        <f>ROUND((Source!F478)/1000,2)</f>
        <v>2227.8000000000002</v>
      </c>
      <c r="G16" s="7">
        <f>ROUND((Source!F469)/1000,2)</f>
        <v>0</v>
      </c>
      <c r="H16" s="7">
        <f>ROUND((Source!F479)/1000+(Source!F480)/1000,2)</f>
        <v>32.46</v>
      </c>
      <c r="I16" s="7">
        <f>E16+F16+G16+H16</f>
        <v>2911.59</v>
      </c>
      <c r="J16" s="7">
        <f>ROUND((Source!F475+Source!F474)/1000,2)</f>
        <v>370.18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2375205.3299999996</v>
      </c>
      <c r="AU16" s="7">
        <v>1981303.89</v>
      </c>
      <c r="AV16" s="7">
        <v>0</v>
      </c>
      <c r="AW16" s="7">
        <v>0</v>
      </c>
      <c r="AX16" s="7">
        <v>0</v>
      </c>
      <c r="AY16" s="7">
        <v>23723.47</v>
      </c>
      <c r="AZ16" s="7">
        <v>14987.630000000001</v>
      </c>
      <c r="BA16" s="7">
        <v>355190.33999999997</v>
      </c>
      <c r="BB16" s="7">
        <v>651332.04</v>
      </c>
      <c r="BC16" s="7">
        <v>2227800.25</v>
      </c>
      <c r="BD16" s="7">
        <v>32462.59</v>
      </c>
      <c r="BE16" s="7">
        <v>0</v>
      </c>
      <c r="BF16" s="7">
        <v>822.74900000000002</v>
      </c>
      <c r="BG16" s="7">
        <v>29.8203</v>
      </c>
      <c r="BH16" s="7">
        <v>0</v>
      </c>
      <c r="BI16" s="7">
        <v>348989.59</v>
      </c>
      <c r="BJ16" s="7">
        <v>187399.96</v>
      </c>
      <c r="BK16" s="7">
        <v>2911594.8799999994</v>
      </c>
    </row>
    <row r="18" spans="1:19" x14ac:dyDescent="0.2">
      <c r="A18">
        <v>51</v>
      </c>
      <c r="E18" s="8">
        <f>SUMIF(A16:A17,3,E16:E17)</f>
        <v>651.33000000000004</v>
      </c>
      <c r="F18" s="8">
        <f>SUMIF(A16:A17,3,F16:F17)</f>
        <v>2227.8000000000002</v>
      </c>
      <c r="G18" s="8">
        <f>SUMIF(A16:A17,3,G16:G17)</f>
        <v>0</v>
      </c>
      <c r="H18" s="8">
        <f>SUMIF(A16:A17,3,H16:H17)</f>
        <v>32.46</v>
      </c>
      <c r="I18" s="8">
        <f>SUMIF(A16:A17,3,I16:I17)</f>
        <v>2911.59</v>
      </c>
      <c r="J18" s="8">
        <f>SUMIF(A16:A17,3,J16:J17)</f>
        <v>370.18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9682984.7100000009</v>
      </c>
      <c r="G20" s="4" t="s">
        <v>65</v>
      </c>
      <c r="H20" s="4" t="s">
        <v>66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7694835.7000000002</v>
      </c>
      <c r="G21" s="4" t="s">
        <v>67</v>
      </c>
      <c r="H21" s="4" t="s">
        <v>68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69</v>
      </c>
      <c r="H22" s="4" t="s">
        <v>70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7694835.7000000002</v>
      </c>
      <c r="G23" s="4" t="s">
        <v>71</v>
      </c>
      <c r="H23" s="4" t="s">
        <v>72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7694835.7000000002</v>
      </c>
      <c r="G24" s="4" t="s">
        <v>73</v>
      </c>
      <c r="H24" s="4" t="s">
        <v>74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75</v>
      </c>
      <c r="H25" s="4" t="s">
        <v>76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7694835.7000000002</v>
      </c>
      <c r="G26" s="4" t="s">
        <v>77</v>
      </c>
      <c r="H26" s="4" t="s">
        <v>78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79</v>
      </c>
      <c r="H27" s="4" t="s">
        <v>80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81</v>
      </c>
      <c r="H28" s="4" t="s">
        <v>82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83</v>
      </c>
      <c r="H29" s="4" t="s">
        <v>84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180708.53</v>
      </c>
      <c r="G30" s="4" t="s">
        <v>85</v>
      </c>
      <c r="H30" s="4" t="s">
        <v>86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87</v>
      </c>
      <c r="H31" s="4" t="s">
        <v>88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105679.74</v>
      </c>
      <c r="G32" s="4" t="s">
        <v>89</v>
      </c>
      <c r="H32" s="4" t="s">
        <v>90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1701760.7400000002</v>
      </c>
      <c r="G33" s="4" t="s">
        <v>91</v>
      </c>
      <c r="H33" s="4" t="s">
        <v>92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93</v>
      </c>
      <c r="H34" s="4" t="s">
        <v>94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3354556.18</v>
      </c>
      <c r="G35" s="4" t="s">
        <v>95</v>
      </c>
      <c r="H35" s="4" t="s">
        <v>96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8861652.0500000007</v>
      </c>
      <c r="G36" s="4" t="s">
        <v>97</v>
      </c>
      <c r="H36" s="4" t="s">
        <v>98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63199.87</v>
      </c>
      <c r="G37" s="4" t="s">
        <v>99</v>
      </c>
      <c r="H37" s="4" t="s">
        <v>100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101</v>
      </c>
      <c r="H38" s="4" t="s">
        <v>102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103</v>
      </c>
      <c r="H39" s="4" t="s">
        <v>104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4038.5169999999998</v>
      </c>
      <c r="G40" s="4" t="s">
        <v>105</v>
      </c>
      <c r="H40" s="4" t="s">
        <v>106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199.12110000000001</v>
      </c>
      <c r="G41" s="4" t="s">
        <v>107</v>
      </c>
      <c r="H41" s="4" t="s">
        <v>108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109</v>
      </c>
      <c r="H42" s="4" t="s">
        <v>110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111</v>
      </c>
      <c r="H43" s="4" t="s">
        <v>112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1700260.18</v>
      </c>
      <c r="G44" s="4" t="s">
        <v>113</v>
      </c>
      <c r="H44" s="4" t="s">
        <v>114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896163.21</v>
      </c>
      <c r="G45" s="4" t="s">
        <v>115</v>
      </c>
      <c r="H45" s="4" t="s">
        <v>116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12279408.100000001</v>
      </c>
      <c r="G46" s="4" t="s">
        <v>117</v>
      </c>
      <c r="H46" s="4" t="s">
        <v>118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314</v>
      </c>
      <c r="C51" s="3">
        <v>2024</v>
      </c>
      <c r="D51" s="3">
        <v>0</v>
      </c>
      <c r="E51" s="3">
        <v>12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65174513</v>
      </c>
      <c r="O51" s="3">
        <v>1</v>
      </c>
    </row>
    <row r="52" spans="1:50" x14ac:dyDescent="0.2">
      <c r="A52" s="5">
        <v>2</v>
      </c>
      <c r="B52" s="5" t="s">
        <v>315</v>
      </c>
      <c r="C52" s="5" t="s">
        <v>316</v>
      </c>
      <c r="D52" s="5">
        <v>0</v>
      </c>
      <c r="E52" s="5">
        <v>0</v>
      </c>
      <c r="F52" s="5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65174514</v>
      </c>
    </row>
    <row r="53" spans="1:50" x14ac:dyDescent="0.2">
      <c r="A53" s="5">
        <v>1</v>
      </c>
      <c r="B53" s="5" t="s">
        <v>317</v>
      </c>
      <c r="C53" s="5" t="s">
        <v>318</v>
      </c>
      <c r="D53" s="5">
        <v>2024</v>
      </c>
      <c r="E53" s="5">
        <v>12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3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>
        <v>65174515</v>
      </c>
      <c r="AO53" s="5" t="s">
        <v>319</v>
      </c>
      <c r="AP53" s="5" t="s">
        <v>320</v>
      </c>
      <c r="AQ53" s="5">
        <v>45621</v>
      </c>
      <c r="AR53" s="5">
        <v>361</v>
      </c>
      <c r="AS53" s="5" t="s">
        <v>321</v>
      </c>
      <c r="AT53" s="5" t="s">
        <v>3</v>
      </c>
      <c r="AU53" s="5" t="s">
        <v>320</v>
      </c>
      <c r="AV53" s="5"/>
      <c r="AW53" s="5">
        <v>0</v>
      </c>
      <c r="AX53" s="5" t="s">
        <v>322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18E0F-1C4B-419F-9FDE-0AE0461EDE77}">
  <dimension ref="A1:DO52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65174513</v>
      </c>
      <c r="C1">
        <v>65174663</v>
      </c>
      <c r="D1">
        <v>37064998</v>
      </c>
      <c r="E1">
        <v>109</v>
      </c>
      <c r="F1">
        <v>1</v>
      </c>
      <c r="G1">
        <v>1</v>
      </c>
      <c r="H1">
        <v>1</v>
      </c>
      <c r="I1" t="s">
        <v>324</v>
      </c>
      <c r="J1" t="s">
        <v>3</v>
      </c>
      <c r="K1" t="s">
        <v>325</v>
      </c>
      <c r="L1">
        <v>1191</v>
      </c>
      <c r="N1">
        <v>1013</v>
      </c>
      <c r="O1" t="s">
        <v>326</v>
      </c>
      <c r="P1" t="s">
        <v>326</v>
      </c>
      <c r="Q1">
        <v>1</v>
      </c>
      <c r="W1">
        <v>0</v>
      </c>
      <c r="X1">
        <v>2031828327</v>
      </c>
      <c r="Y1">
        <f>(AT1*ROUND(1.15,7))</f>
        <v>177.1</v>
      </c>
      <c r="AA1">
        <v>0</v>
      </c>
      <c r="AB1">
        <v>0</v>
      </c>
      <c r="AC1">
        <v>0</v>
      </c>
      <c r="AD1">
        <v>399.03</v>
      </c>
      <c r="AE1">
        <v>0</v>
      </c>
      <c r="AF1">
        <v>0</v>
      </c>
      <c r="AG1">
        <v>0</v>
      </c>
      <c r="AH1">
        <v>399.03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3</v>
      </c>
      <c r="AT1">
        <v>154</v>
      </c>
      <c r="AU1" t="s">
        <v>26</v>
      </c>
      <c r="AV1">
        <v>1</v>
      </c>
      <c r="AW1">
        <v>2</v>
      </c>
      <c r="AX1">
        <v>65174665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61450.619999999995</v>
      </c>
      <c r="BN1">
        <v>154</v>
      </c>
      <c r="BO1">
        <v>0</v>
      </c>
      <c r="BP1">
        <v>1</v>
      </c>
      <c r="BQ1">
        <v>0</v>
      </c>
      <c r="BR1">
        <v>0</v>
      </c>
      <c r="BS1">
        <v>0</v>
      </c>
      <c r="BT1">
        <v>70668.212999999989</v>
      </c>
      <c r="BU1">
        <v>177.1</v>
      </c>
      <c r="BV1">
        <v>0</v>
      </c>
      <c r="BW1">
        <v>1</v>
      </c>
      <c r="CU1">
        <f>ROUND(AT1*Source!I28*AH1*AL1,2)</f>
        <v>389351.13</v>
      </c>
      <c r="CV1">
        <f>ROUND(Y1*Source!I28,7)</f>
        <v>1122.1056000000001</v>
      </c>
      <c r="CW1">
        <v>0</v>
      </c>
      <c r="CX1">
        <f>ROUND(Y1*Source!I28,7)</f>
        <v>1122.1056000000001</v>
      </c>
      <c r="CY1">
        <f>AD1</f>
        <v>399.03</v>
      </c>
      <c r="CZ1">
        <f>AH1</f>
        <v>399.03</v>
      </c>
      <c r="DA1">
        <f>AL1</f>
        <v>1</v>
      </c>
      <c r="DB1">
        <f>ROUND((ROUND(AT1*CZ1,2)*ROUND(1.15,7)),6)</f>
        <v>70668.213000000003</v>
      </c>
      <c r="DC1">
        <f>ROUND((ROUND(AT1*AG1,2)*ROUND(1.15,7)),6)</f>
        <v>0</v>
      </c>
      <c r="DD1" t="s">
        <v>3</v>
      </c>
      <c r="DE1" t="s">
        <v>3</v>
      </c>
      <c r="DF1">
        <f>ROUND(ROUND(AE1,2)*CX1,2)</f>
        <v>0</v>
      </c>
      <c r="DG1">
        <f t="shared" ref="DG1:DG7" si="0">ROUND(ROUND(AF1,2)*CX1,2)</f>
        <v>0</v>
      </c>
      <c r="DH1">
        <f t="shared" ref="DH1:DH32" si="1">ROUND(ROUND(AG1,2)*CX1,2)</f>
        <v>0</v>
      </c>
      <c r="DI1">
        <f t="shared" ref="DI1:DI32" si="2">ROUND(ROUND(AH1,2)*CX1,2)</f>
        <v>447753.8</v>
      </c>
      <c r="DJ1">
        <f>DI1</f>
        <v>447753.8</v>
      </c>
      <c r="DK1">
        <v>1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ROW(Source!A29)</f>
        <v>29</v>
      </c>
      <c r="B2">
        <v>65174513</v>
      </c>
      <c r="C2">
        <v>65174666</v>
      </c>
      <c r="D2">
        <v>63884057</v>
      </c>
      <c r="E2">
        <v>112</v>
      </c>
      <c r="F2">
        <v>1</v>
      </c>
      <c r="G2">
        <v>1</v>
      </c>
      <c r="H2">
        <v>1</v>
      </c>
      <c r="I2" t="s">
        <v>327</v>
      </c>
      <c r="J2" t="s">
        <v>3</v>
      </c>
      <c r="K2" t="s">
        <v>328</v>
      </c>
      <c r="L2">
        <v>1191</v>
      </c>
      <c r="N2">
        <v>1013</v>
      </c>
      <c r="O2" t="s">
        <v>326</v>
      </c>
      <c r="P2" t="s">
        <v>326</v>
      </c>
      <c r="Q2">
        <v>1</v>
      </c>
      <c r="W2">
        <v>0</v>
      </c>
      <c r="X2">
        <v>-267883188</v>
      </c>
      <c r="Y2">
        <f>(AT2*ROUND(1.1,7))</f>
        <v>97.350000000000009</v>
      </c>
      <c r="AA2">
        <v>0</v>
      </c>
      <c r="AB2">
        <v>0</v>
      </c>
      <c r="AC2">
        <v>0</v>
      </c>
      <c r="AD2">
        <v>382.55</v>
      </c>
      <c r="AE2">
        <v>0</v>
      </c>
      <c r="AF2">
        <v>0</v>
      </c>
      <c r="AG2">
        <v>0</v>
      </c>
      <c r="AH2">
        <v>382.55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3</v>
      </c>
      <c r="AT2">
        <v>88.5</v>
      </c>
      <c r="AU2" t="s">
        <v>39</v>
      </c>
      <c r="AV2">
        <v>1</v>
      </c>
      <c r="AW2">
        <v>2</v>
      </c>
      <c r="AX2">
        <v>65175082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33855.675000000003</v>
      </c>
      <c r="BN2">
        <v>88.5</v>
      </c>
      <c r="BO2">
        <v>0</v>
      </c>
      <c r="BP2">
        <v>1</v>
      </c>
      <c r="BQ2">
        <v>0</v>
      </c>
      <c r="BR2">
        <v>0</v>
      </c>
      <c r="BS2">
        <v>0</v>
      </c>
      <c r="BT2">
        <v>37241.242500000008</v>
      </c>
      <c r="BU2">
        <v>97.350000000000009</v>
      </c>
      <c r="BV2">
        <v>0</v>
      </c>
      <c r="BW2">
        <v>1</v>
      </c>
      <c r="CU2">
        <f>ROUND(AT2*Source!I29*AH2*AL2,2)</f>
        <v>214509.56</v>
      </c>
      <c r="CV2">
        <f>ROUND(Y2*Source!I29,7)</f>
        <v>616.80960000000005</v>
      </c>
      <c r="CW2">
        <v>0</v>
      </c>
      <c r="CX2">
        <f>ROUND(Y2*Source!I29,7)</f>
        <v>616.80960000000005</v>
      </c>
      <c r="CY2">
        <f>AD2</f>
        <v>382.55</v>
      </c>
      <c r="CZ2">
        <f>AH2</f>
        <v>382.55</v>
      </c>
      <c r="DA2">
        <f>AL2</f>
        <v>1</v>
      </c>
      <c r="DB2">
        <f>ROUND((ROUND(AT2*CZ2,2)*ROUND(1.1,7)),6)</f>
        <v>37241.248</v>
      </c>
      <c r="DC2">
        <f>ROUND((ROUND(AT2*AG2,2)*ROUND(1.1,7)),6)</f>
        <v>0</v>
      </c>
      <c r="DD2" t="s">
        <v>3</v>
      </c>
      <c r="DE2" t="s">
        <v>3</v>
      </c>
      <c r="DF2">
        <f>ROUND(ROUND(AE2,2)*CX2,2)</f>
        <v>0</v>
      </c>
      <c r="DG2">
        <f t="shared" si="0"/>
        <v>0</v>
      </c>
      <c r="DH2">
        <f t="shared" si="1"/>
        <v>0</v>
      </c>
      <c r="DI2">
        <f t="shared" si="2"/>
        <v>235960.51</v>
      </c>
      <c r="DJ2">
        <f>DI2</f>
        <v>235960.51</v>
      </c>
      <c r="DK2">
        <v>1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ROW(Source!A30)</f>
        <v>30</v>
      </c>
      <c r="B3">
        <v>65174513</v>
      </c>
      <c r="C3">
        <v>65174669</v>
      </c>
      <c r="D3">
        <v>37068121</v>
      </c>
      <c r="E3">
        <v>109</v>
      </c>
      <c r="F3">
        <v>1</v>
      </c>
      <c r="G3">
        <v>1</v>
      </c>
      <c r="H3">
        <v>1</v>
      </c>
      <c r="I3" t="s">
        <v>329</v>
      </c>
      <c r="J3" t="s">
        <v>3</v>
      </c>
      <c r="K3" t="s">
        <v>330</v>
      </c>
      <c r="L3">
        <v>1191</v>
      </c>
      <c r="N3">
        <v>1013</v>
      </c>
      <c r="O3" t="s">
        <v>326</v>
      </c>
      <c r="P3" t="s">
        <v>326</v>
      </c>
      <c r="Q3">
        <v>1</v>
      </c>
      <c r="W3">
        <v>0</v>
      </c>
      <c r="X3">
        <v>-366857280</v>
      </c>
      <c r="Y3">
        <f t="shared" ref="Y3:Y10" si="3">AT3</f>
        <v>40</v>
      </c>
      <c r="AA3">
        <v>0</v>
      </c>
      <c r="AB3">
        <v>0</v>
      </c>
      <c r="AC3">
        <v>0</v>
      </c>
      <c r="AD3">
        <v>406.35</v>
      </c>
      <c r="AE3">
        <v>0</v>
      </c>
      <c r="AF3">
        <v>0</v>
      </c>
      <c r="AG3">
        <v>0</v>
      </c>
      <c r="AH3">
        <v>406.35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3</v>
      </c>
      <c r="AT3">
        <v>40</v>
      </c>
      <c r="AU3" t="s">
        <v>3</v>
      </c>
      <c r="AV3">
        <v>1</v>
      </c>
      <c r="AW3">
        <v>2</v>
      </c>
      <c r="AX3">
        <v>65174672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16254</v>
      </c>
      <c r="BN3">
        <v>40</v>
      </c>
      <c r="BO3">
        <v>0</v>
      </c>
      <c r="BP3">
        <v>1</v>
      </c>
      <c r="BQ3">
        <v>0</v>
      </c>
      <c r="BR3">
        <v>0</v>
      </c>
      <c r="BS3">
        <v>0</v>
      </c>
      <c r="BT3">
        <v>16254</v>
      </c>
      <c r="BU3">
        <v>40</v>
      </c>
      <c r="BV3">
        <v>0</v>
      </c>
      <c r="BW3">
        <v>1</v>
      </c>
      <c r="CU3">
        <f>ROUND(AT3*Source!I30*AH3*AL3,2)</f>
        <v>214552.8</v>
      </c>
      <c r="CV3">
        <f>ROUND(Y3*Source!I30,7)</f>
        <v>528</v>
      </c>
      <c r="CW3">
        <v>0</v>
      </c>
      <c r="CX3">
        <f>ROUND(Y3*Source!I30,7)</f>
        <v>528</v>
      </c>
      <c r="CY3">
        <f>AD3</f>
        <v>406.35</v>
      </c>
      <c r="CZ3">
        <f>AH3</f>
        <v>406.35</v>
      </c>
      <c r="DA3">
        <f>AL3</f>
        <v>1</v>
      </c>
      <c r="DB3">
        <f t="shared" ref="DB3:DB10" si="4">ROUND(ROUND(AT3*CZ3,2),6)</f>
        <v>16254</v>
      </c>
      <c r="DC3">
        <f t="shared" ref="DC3:DC10" si="5">ROUND(ROUND(AT3*AG3,2),6)</f>
        <v>0</v>
      </c>
      <c r="DD3" t="s">
        <v>3</v>
      </c>
      <c r="DE3" t="s">
        <v>3</v>
      </c>
      <c r="DF3">
        <f>ROUND(ROUND(AE3,2)*CX3,2)</f>
        <v>0</v>
      </c>
      <c r="DG3">
        <f t="shared" si="0"/>
        <v>0</v>
      </c>
      <c r="DH3">
        <f t="shared" si="1"/>
        <v>0</v>
      </c>
      <c r="DI3">
        <f t="shared" si="2"/>
        <v>214552.8</v>
      </c>
      <c r="DJ3">
        <f>DI3</f>
        <v>214552.8</v>
      </c>
      <c r="DK3">
        <v>1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ROW(Source!A30)</f>
        <v>30</v>
      </c>
      <c r="B4">
        <v>65174513</v>
      </c>
      <c r="C4">
        <v>65174669</v>
      </c>
      <c r="D4">
        <v>59026742</v>
      </c>
      <c r="E4">
        <v>1</v>
      </c>
      <c r="F4">
        <v>1</v>
      </c>
      <c r="G4">
        <v>1</v>
      </c>
      <c r="H4">
        <v>3</v>
      </c>
      <c r="I4" t="s">
        <v>51</v>
      </c>
      <c r="J4" t="s">
        <v>54</v>
      </c>
      <c r="K4" t="s">
        <v>52</v>
      </c>
      <c r="L4">
        <v>1339</v>
      </c>
      <c r="N4">
        <v>1007</v>
      </c>
      <c r="O4" t="s">
        <v>53</v>
      </c>
      <c r="P4" t="s">
        <v>53</v>
      </c>
      <c r="Q4">
        <v>1</v>
      </c>
      <c r="W4">
        <v>0</v>
      </c>
      <c r="X4">
        <v>626620459</v>
      </c>
      <c r="Y4">
        <f t="shared" si="3"/>
        <v>15</v>
      </c>
      <c r="AA4">
        <v>1158.07</v>
      </c>
      <c r="AB4">
        <v>0</v>
      </c>
      <c r="AC4">
        <v>0</v>
      </c>
      <c r="AD4">
        <v>0</v>
      </c>
      <c r="AE4">
        <v>1062.45</v>
      </c>
      <c r="AF4">
        <v>0</v>
      </c>
      <c r="AG4">
        <v>0</v>
      </c>
      <c r="AH4">
        <v>0</v>
      </c>
      <c r="AI4">
        <v>1.0900000000000001</v>
      </c>
      <c r="AJ4">
        <v>1</v>
      </c>
      <c r="AK4">
        <v>1</v>
      </c>
      <c r="AL4">
        <v>1</v>
      </c>
      <c r="AM4">
        <v>2</v>
      </c>
      <c r="AN4">
        <v>0</v>
      </c>
      <c r="AO4">
        <v>0</v>
      </c>
      <c r="AP4">
        <v>0</v>
      </c>
      <c r="AQ4">
        <v>0</v>
      </c>
      <c r="AR4">
        <v>0</v>
      </c>
      <c r="AS4" t="s">
        <v>3</v>
      </c>
      <c r="AT4">
        <v>15</v>
      </c>
      <c r="AU4" t="s">
        <v>3</v>
      </c>
      <c r="AV4">
        <v>0</v>
      </c>
      <c r="AW4">
        <v>1</v>
      </c>
      <c r="AX4">
        <v>-1</v>
      </c>
      <c r="AY4">
        <v>0</v>
      </c>
      <c r="AZ4">
        <v>0</v>
      </c>
      <c r="BA4" t="s">
        <v>3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ROUND(Y4*Source!I30,7)</f>
        <v>198</v>
      </c>
      <c r="CY4">
        <f>AA4</f>
        <v>1158.07</v>
      </c>
      <c r="CZ4">
        <f>AE4</f>
        <v>1062.45</v>
      </c>
      <c r="DA4">
        <f>AI4</f>
        <v>1.0900000000000001</v>
      </c>
      <c r="DB4">
        <f t="shared" si="4"/>
        <v>15936.75</v>
      </c>
      <c r="DC4">
        <f t="shared" si="5"/>
        <v>0</v>
      </c>
      <c r="DD4" t="s">
        <v>3</v>
      </c>
      <c r="DE4" t="s">
        <v>3</v>
      </c>
      <c r="DF4">
        <f>ROUND(ROUND(AE4*AI4,2)*CX4,2)</f>
        <v>229297.86</v>
      </c>
      <c r="DG4">
        <f t="shared" si="0"/>
        <v>0</v>
      </c>
      <c r="DH4">
        <f t="shared" si="1"/>
        <v>0</v>
      </c>
      <c r="DI4">
        <f t="shared" si="2"/>
        <v>0</v>
      </c>
      <c r="DJ4">
        <f>DF4</f>
        <v>229297.86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ROW(Source!A32)</f>
        <v>32</v>
      </c>
      <c r="B5">
        <v>65174513</v>
      </c>
      <c r="C5">
        <v>65174675</v>
      </c>
      <c r="D5">
        <v>58933394</v>
      </c>
      <c r="E5">
        <v>109</v>
      </c>
      <c r="F5">
        <v>1</v>
      </c>
      <c r="G5">
        <v>1</v>
      </c>
      <c r="H5">
        <v>1</v>
      </c>
      <c r="I5" t="s">
        <v>331</v>
      </c>
      <c r="J5" t="s">
        <v>3</v>
      </c>
      <c r="K5" t="s">
        <v>332</v>
      </c>
      <c r="L5">
        <v>1369</v>
      </c>
      <c r="N5">
        <v>1013</v>
      </c>
      <c r="O5" t="s">
        <v>333</v>
      </c>
      <c r="P5" t="s">
        <v>333</v>
      </c>
      <c r="Q5">
        <v>1</v>
      </c>
      <c r="W5">
        <v>0</v>
      </c>
      <c r="X5">
        <v>-236928766</v>
      </c>
      <c r="Y5">
        <f t="shared" si="3"/>
        <v>5</v>
      </c>
      <c r="AA5">
        <v>0</v>
      </c>
      <c r="AB5">
        <v>0</v>
      </c>
      <c r="AC5">
        <v>0</v>
      </c>
      <c r="AD5">
        <v>399.03</v>
      </c>
      <c r="AE5">
        <v>0</v>
      </c>
      <c r="AF5">
        <v>0</v>
      </c>
      <c r="AG5">
        <v>0</v>
      </c>
      <c r="AH5">
        <v>399.03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3</v>
      </c>
      <c r="AT5">
        <v>5</v>
      </c>
      <c r="AU5" t="s">
        <v>3</v>
      </c>
      <c r="AV5">
        <v>1</v>
      </c>
      <c r="AW5">
        <v>2</v>
      </c>
      <c r="AX5">
        <v>65174682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1995.1499999999999</v>
      </c>
      <c r="BN5">
        <v>5</v>
      </c>
      <c r="BO5">
        <v>0</v>
      </c>
      <c r="BP5">
        <v>1</v>
      </c>
      <c r="BQ5">
        <v>0</v>
      </c>
      <c r="BR5">
        <v>0</v>
      </c>
      <c r="BS5">
        <v>0</v>
      </c>
      <c r="BT5">
        <v>1995.1499999999999</v>
      </c>
      <c r="BU5">
        <v>5</v>
      </c>
      <c r="BV5">
        <v>0</v>
      </c>
      <c r="BW5">
        <v>1</v>
      </c>
      <c r="CU5">
        <f>ROUND(AT5*Source!I32*AH5*AL5,2)</f>
        <v>26335.98</v>
      </c>
      <c r="CV5">
        <f>ROUND(Y5*Source!I32,7)</f>
        <v>66</v>
      </c>
      <c r="CW5">
        <v>0</v>
      </c>
      <c r="CX5">
        <f>ROUND(Y5*Source!I32,7)</f>
        <v>66</v>
      </c>
      <c r="CY5">
        <f>AD5</f>
        <v>399.03</v>
      </c>
      <c r="CZ5">
        <f>AH5</f>
        <v>399.03</v>
      </c>
      <c r="DA5">
        <f>AL5</f>
        <v>1</v>
      </c>
      <c r="DB5">
        <f t="shared" si="4"/>
        <v>1995.15</v>
      </c>
      <c r="DC5">
        <f t="shared" si="5"/>
        <v>0</v>
      </c>
      <c r="DD5" t="s">
        <v>3</v>
      </c>
      <c r="DE5" t="s">
        <v>3</v>
      </c>
      <c r="DF5">
        <f>ROUND(ROUND(AE5,2)*CX5,2)</f>
        <v>0</v>
      </c>
      <c r="DG5">
        <f t="shared" si="0"/>
        <v>0</v>
      </c>
      <c r="DH5">
        <f t="shared" si="1"/>
        <v>0</v>
      </c>
      <c r="DI5">
        <f t="shared" si="2"/>
        <v>26335.98</v>
      </c>
      <c r="DJ5">
        <f>DI5</f>
        <v>26335.98</v>
      </c>
      <c r="DK5">
        <v>1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ROW(Source!A32)</f>
        <v>32</v>
      </c>
      <c r="B6">
        <v>65174513</v>
      </c>
      <c r="C6">
        <v>65174675</v>
      </c>
      <c r="D6">
        <v>58933396</v>
      </c>
      <c r="E6">
        <v>109</v>
      </c>
      <c r="F6">
        <v>1</v>
      </c>
      <c r="G6">
        <v>1</v>
      </c>
      <c r="H6">
        <v>1</v>
      </c>
      <c r="I6" t="s">
        <v>334</v>
      </c>
      <c r="J6" t="s">
        <v>3</v>
      </c>
      <c r="K6" t="s">
        <v>335</v>
      </c>
      <c r="L6">
        <v>1369</v>
      </c>
      <c r="N6">
        <v>1013</v>
      </c>
      <c r="O6" t="s">
        <v>333</v>
      </c>
      <c r="P6" t="s">
        <v>333</v>
      </c>
      <c r="Q6">
        <v>1</v>
      </c>
      <c r="W6">
        <v>0</v>
      </c>
      <c r="X6">
        <v>-587036825</v>
      </c>
      <c r="Y6">
        <f t="shared" si="3"/>
        <v>0.67</v>
      </c>
      <c r="AA6">
        <v>0</v>
      </c>
      <c r="AB6">
        <v>0</v>
      </c>
      <c r="AC6">
        <v>0</v>
      </c>
      <c r="AD6">
        <v>435.64</v>
      </c>
      <c r="AE6">
        <v>0</v>
      </c>
      <c r="AF6">
        <v>0</v>
      </c>
      <c r="AG6">
        <v>0</v>
      </c>
      <c r="AH6">
        <v>435.64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0</v>
      </c>
      <c r="AP6">
        <v>1</v>
      </c>
      <c r="AQ6">
        <v>1</v>
      </c>
      <c r="AR6">
        <v>0</v>
      </c>
      <c r="AS6" t="s">
        <v>3</v>
      </c>
      <c r="AT6">
        <v>0.67</v>
      </c>
      <c r="AU6" t="s">
        <v>3</v>
      </c>
      <c r="AV6">
        <v>1</v>
      </c>
      <c r="AW6">
        <v>2</v>
      </c>
      <c r="AX6">
        <v>65174683</v>
      </c>
      <c r="AY6">
        <v>1</v>
      </c>
      <c r="AZ6">
        <v>0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291.87880000000001</v>
      </c>
      <c r="BN6">
        <v>0.67</v>
      </c>
      <c r="BO6">
        <v>0</v>
      </c>
      <c r="BP6">
        <v>1</v>
      </c>
      <c r="BQ6">
        <v>0</v>
      </c>
      <c r="BR6">
        <v>0</v>
      </c>
      <c r="BS6">
        <v>0</v>
      </c>
      <c r="BT6">
        <v>291.87880000000001</v>
      </c>
      <c r="BU6">
        <v>0.67</v>
      </c>
      <c r="BV6">
        <v>0</v>
      </c>
      <c r="BW6">
        <v>1</v>
      </c>
      <c r="CU6">
        <f>ROUND(AT6*Source!I32*AH6*AL6,2)</f>
        <v>3852.8</v>
      </c>
      <c r="CV6">
        <f>ROUND(Y6*Source!I32,7)</f>
        <v>8.8439999999999994</v>
      </c>
      <c r="CW6">
        <v>0</v>
      </c>
      <c r="CX6">
        <f>ROUND(Y6*Source!I32,7)</f>
        <v>8.8439999999999994</v>
      </c>
      <c r="CY6">
        <f>AD6</f>
        <v>435.64</v>
      </c>
      <c r="CZ6">
        <f>AH6</f>
        <v>435.64</v>
      </c>
      <c r="DA6">
        <f>AL6</f>
        <v>1</v>
      </c>
      <c r="DB6">
        <f t="shared" si="4"/>
        <v>291.88</v>
      </c>
      <c r="DC6">
        <f t="shared" si="5"/>
        <v>0</v>
      </c>
      <c r="DD6" t="s">
        <v>3</v>
      </c>
      <c r="DE6" t="s">
        <v>3</v>
      </c>
      <c r="DF6">
        <f>ROUND(ROUND(AE6,2)*CX6,2)</f>
        <v>0</v>
      </c>
      <c r="DG6">
        <f t="shared" si="0"/>
        <v>0</v>
      </c>
      <c r="DH6">
        <f t="shared" si="1"/>
        <v>0</v>
      </c>
      <c r="DI6">
        <f t="shared" si="2"/>
        <v>3852.8</v>
      </c>
      <c r="DJ6">
        <f>DI6</f>
        <v>3852.8</v>
      </c>
      <c r="DK6">
        <v>1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ROW(Source!A32)</f>
        <v>32</v>
      </c>
      <c r="B7">
        <v>65174513</v>
      </c>
      <c r="C7">
        <v>65174675</v>
      </c>
      <c r="D7">
        <v>37064876</v>
      </c>
      <c r="E7">
        <v>109</v>
      </c>
      <c r="F7">
        <v>1</v>
      </c>
      <c r="G7">
        <v>1</v>
      </c>
      <c r="H7">
        <v>1</v>
      </c>
      <c r="I7" t="s">
        <v>336</v>
      </c>
      <c r="J7" t="s">
        <v>3</v>
      </c>
      <c r="K7" t="s">
        <v>337</v>
      </c>
      <c r="L7">
        <v>1191</v>
      </c>
      <c r="N7">
        <v>1013</v>
      </c>
      <c r="O7" t="s">
        <v>326</v>
      </c>
      <c r="P7" t="s">
        <v>326</v>
      </c>
      <c r="Q7">
        <v>1</v>
      </c>
      <c r="W7">
        <v>0</v>
      </c>
      <c r="X7">
        <v>-1417349443</v>
      </c>
      <c r="Y7">
        <f t="shared" si="3"/>
        <v>1.3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0</v>
      </c>
      <c r="AP7">
        <v>1</v>
      </c>
      <c r="AQ7">
        <v>1</v>
      </c>
      <c r="AR7">
        <v>0</v>
      </c>
      <c r="AS7" t="s">
        <v>3</v>
      </c>
      <c r="AT7">
        <v>1.3</v>
      </c>
      <c r="AU7" t="s">
        <v>3</v>
      </c>
      <c r="AV7">
        <v>2</v>
      </c>
      <c r="AW7">
        <v>2</v>
      </c>
      <c r="AX7">
        <v>65174684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ROUND(Y7*Source!I32,7)</f>
        <v>17.16</v>
      </c>
      <c r="CY7">
        <f>AD7</f>
        <v>0</v>
      </c>
      <c r="CZ7">
        <f>AH7</f>
        <v>0</v>
      </c>
      <c r="DA7">
        <f>AL7</f>
        <v>1</v>
      </c>
      <c r="DB7">
        <f t="shared" si="4"/>
        <v>0</v>
      </c>
      <c r="DC7">
        <f t="shared" si="5"/>
        <v>0</v>
      </c>
      <c r="DD7" t="s">
        <v>3</v>
      </c>
      <c r="DE7" t="s">
        <v>3</v>
      </c>
      <c r="DF7">
        <f>ROUND(ROUND(AE7,2)*CX7,2)</f>
        <v>0</v>
      </c>
      <c r="DG7">
        <f t="shared" si="0"/>
        <v>0</v>
      </c>
      <c r="DH7">
        <f t="shared" si="1"/>
        <v>0</v>
      </c>
      <c r="DI7">
        <f t="shared" si="2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ROW(Source!A32)</f>
        <v>32</v>
      </c>
      <c r="B8">
        <v>65174513</v>
      </c>
      <c r="C8">
        <v>65174675</v>
      </c>
      <c r="D8">
        <v>59055716</v>
      </c>
      <c r="E8">
        <v>1</v>
      </c>
      <c r="F8">
        <v>1</v>
      </c>
      <c r="G8">
        <v>1</v>
      </c>
      <c r="H8">
        <v>2</v>
      </c>
      <c r="I8" t="s">
        <v>338</v>
      </c>
      <c r="J8" t="s">
        <v>339</v>
      </c>
      <c r="K8" t="s">
        <v>340</v>
      </c>
      <c r="L8">
        <v>1368</v>
      </c>
      <c r="N8">
        <v>1011</v>
      </c>
      <c r="O8" t="s">
        <v>341</v>
      </c>
      <c r="P8" t="s">
        <v>341</v>
      </c>
      <c r="Q8">
        <v>1</v>
      </c>
      <c r="W8">
        <v>0</v>
      </c>
      <c r="X8">
        <v>-1904171325</v>
      </c>
      <c r="Y8">
        <f t="shared" si="3"/>
        <v>1.3</v>
      </c>
      <c r="AA8">
        <v>0</v>
      </c>
      <c r="AB8">
        <v>1283.06</v>
      </c>
      <c r="AC8">
        <v>490.55</v>
      </c>
      <c r="AD8">
        <v>0</v>
      </c>
      <c r="AE8">
        <v>0</v>
      </c>
      <c r="AF8">
        <v>1043.1400000000001</v>
      </c>
      <c r="AG8">
        <v>490.55</v>
      </c>
      <c r="AH8">
        <v>0</v>
      </c>
      <c r="AI8">
        <v>1</v>
      </c>
      <c r="AJ8">
        <v>1.23</v>
      </c>
      <c r="AK8">
        <v>1</v>
      </c>
      <c r="AL8">
        <v>1</v>
      </c>
      <c r="AM8">
        <v>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3</v>
      </c>
      <c r="AT8">
        <v>1.3</v>
      </c>
      <c r="AU8" t="s">
        <v>3</v>
      </c>
      <c r="AV8">
        <v>1</v>
      </c>
      <c r="AW8">
        <v>2</v>
      </c>
      <c r="AX8">
        <v>65174685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1356.0820000000001</v>
      </c>
      <c r="BL8">
        <v>637.71500000000003</v>
      </c>
      <c r="BM8">
        <v>0</v>
      </c>
      <c r="BN8">
        <v>0</v>
      </c>
      <c r="BO8">
        <v>1.3</v>
      </c>
      <c r="BP8">
        <v>1</v>
      </c>
      <c r="BQ8">
        <v>0</v>
      </c>
      <c r="BR8">
        <v>1356.0820000000001</v>
      </c>
      <c r="BS8">
        <v>637.71500000000003</v>
      </c>
      <c r="BT8">
        <v>0</v>
      </c>
      <c r="BU8">
        <v>0</v>
      </c>
      <c r="BV8">
        <v>1.3</v>
      </c>
      <c r="BW8">
        <v>1</v>
      </c>
      <c r="CV8">
        <v>0</v>
      </c>
      <c r="CW8">
        <f>ROUND(Y8*Source!I32*DO8,7)</f>
        <v>17.16</v>
      </c>
      <c r="CX8">
        <f>ROUND(Y8*Source!I32,7)</f>
        <v>17.16</v>
      </c>
      <c r="CY8">
        <f>AB8</f>
        <v>1283.06</v>
      </c>
      <c r="CZ8">
        <f>AF8</f>
        <v>1043.1400000000001</v>
      </c>
      <c r="DA8">
        <f>AJ8</f>
        <v>1.23</v>
      </c>
      <c r="DB8">
        <f t="shared" si="4"/>
        <v>1356.08</v>
      </c>
      <c r="DC8">
        <f t="shared" si="5"/>
        <v>637.72</v>
      </c>
      <c r="DD8" t="s">
        <v>3</v>
      </c>
      <c r="DE8" t="s">
        <v>3</v>
      </c>
      <c r="DF8">
        <f>ROUND(ROUND(AE8,2)*CX8,2)</f>
        <v>0</v>
      </c>
      <c r="DG8">
        <f>ROUND(ROUND(AF8*AJ8,2)*CX8,2)</f>
        <v>22017.31</v>
      </c>
      <c r="DH8">
        <f t="shared" si="1"/>
        <v>8417.84</v>
      </c>
      <c r="DI8">
        <f t="shared" si="2"/>
        <v>0</v>
      </c>
      <c r="DJ8">
        <f>DG8+DH8</f>
        <v>30435.15</v>
      </c>
      <c r="DK8">
        <v>0</v>
      </c>
      <c r="DL8" t="s">
        <v>342</v>
      </c>
      <c r="DM8">
        <v>4</v>
      </c>
      <c r="DN8" t="s">
        <v>326</v>
      </c>
      <c r="DO8">
        <v>1</v>
      </c>
    </row>
    <row r="9" spans="1:119" x14ac:dyDescent="0.2">
      <c r="A9">
        <f>ROW(Source!A32)</f>
        <v>32</v>
      </c>
      <c r="B9">
        <v>65174513</v>
      </c>
      <c r="C9">
        <v>65174675</v>
      </c>
      <c r="D9">
        <v>59008756</v>
      </c>
      <c r="E9">
        <v>1</v>
      </c>
      <c r="F9">
        <v>1</v>
      </c>
      <c r="G9">
        <v>1</v>
      </c>
      <c r="H9">
        <v>3</v>
      </c>
      <c r="I9" t="s">
        <v>343</v>
      </c>
      <c r="J9" t="s">
        <v>344</v>
      </c>
      <c r="K9" t="s">
        <v>345</v>
      </c>
      <c r="L9">
        <v>1339</v>
      </c>
      <c r="N9">
        <v>1007</v>
      </c>
      <c r="O9" t="s">
        <v>53</v>
      </c>
      <c r="P9" t="s">
        <v>53</v>
      </c>
      <c r="Q9">
        <v>1</v>
      </c>
      <c r="W9">
        <v>0</v>
      </c>
      <c r="X9">
        <v>-555778344</v>
      </c>
      <c r="Y9">
        <f t="shared" si="3"/>
        <v>10</v>
      </c>
      <c r="AA9">
        <v>49.99</v>
      </c>
      <c r="AB9">
        <v>0</v>
      </c>
      <c r="AC9">
        <v>0</v>
      </c>
      <c r="AD9">
        <v>0</v>
      </c>
      <c r="AE9">
        <v>35.71</v>
      </c>
      <c r="AF9">
        <v>0</v>
      </c>
      <c r="AG9">
        <v>0</v>
      </c>
      <c r="AH9">
        <v>0</v>
      </c>
      <c r="AI9">
        <v>1.4</v>
      </c>
      <c r="AJ9">
        <v>1</v>
      </c>
      <c r="AK9">
        <v>1</v>
      </c>
      <c r="AL9">
        <v>1</v>
      </c>
      <c r="AM9">
        <v>2</v>
      </c>
      <c r="AN9">
        <v>0</v>
      </c>
      <c r="AO9">
        <v>0</v>
      </c>
      <c r="AP9">
        <v>0</v>
      </c>
      <c r="AQ9">
        <v>1</v>
      </c>
      <c r="AR9">
        <v>0</v>
      </c>
      <c r="AS9" t="s">
        <v>3</v>
      </c>
      <c r="AT9">
        <v>10</v>
      </c>
      <c r="AU9" t="s">
        <v>3</v>
      </c>
      <c r="AV9">
        <v>0</v>
      </c>
      <c r="AW9">
        <v>2</v>
      </c>
      <c r="AX9">
        <v>65174686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357.1</v>
      </c>
      <c r="BK9">
        <v>0</v>
      </c>
      <c r="BL9">
        <v>0</v>
      </c>
      <c r="BM9">
        <v>0</v>
      </c>
      <c r="BN9">
        <v>0</v>
      </c>
      <c r="BO9">
        <v>0</v>
      </c>
      <c r="BP9">
        <v>1</v>
      </c>
      <c r="BQ9">
        <v>357.1</v>
      </c>
      <c r="BR9">
        <v>0</v>
      </c>
      <c r="BS9">
        <v>0</v>
      </c>
      <c r="BT9">
        <v>0</v>
      </c>
      <c r="BU9">
        <v>0</v>
      </c>
      <c r="BV9">
        <v>0</v>
      </c>
      <c r="BW9">
        <v>1</v>
      </c>
      <c r="CV9">
        <v>0</v>
      </c>
      <c r="CW9">
        <v>0</v>
      </c>
      <c r="CX9">
        <f>ROUND(Y9*Source!I32,7)</f>
        <v>132</v>
      </c>
      <c r="CY9">
        <f>AA9</f>
        <v>49.99</v>
      </c>
      <c r="CZ9">
        <f>AE9</f>
        <v>35.71</v>
      </c>
      <c r="DA9">
        <f>AI9</f>
        <v>1.4</v>
      </c>
      <c r="DB9">
        <f t="shared" si="4"/>
        <v>357.1</v>
      </c>
      <c r="DC9">
        <f t="shared" si="5"/>
        <v>0</v>
      </c>
      <c r="DD9" t="s">
        <v>3</v>
      </c>
      <c r="DE9" t="s">
        <v>3</v>
      </c>
      <c r="DF9">
        <f>ROUND(ROUND(AE9*AI9,2)*CX9,2)</f>
        <v>6598.68</v>
      </c>
      <c r="DG9">
        <f>ROUND(ROUND(AF9,2)*CX9,2)</f>
        <v>0</v>
      </c>
      <c r="DH9">
        <f t="shared" si="1"/>
        <v>0</v>
      </c>
      <c r="DI9">
        <f t="shared" si="2"/>
        <v>0</v>
      </c>
      <c r="DJ9">
        <f>DF9</f>
        <v>6598.68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ROW(Source!A32)</f>
        <v>32</v>
      </c>
      <c r="B10">
        <v>65174513</v>
      </c>
      <c r="C10">
        <v>65174675</v>
      </c>
      <c r="D10">
        <v>59026750</v>
      </c>
      <c r="E10">
        <v>1</v>
      </c>
      <c r="F10">
        <v>1</v>
      </c>
      <c r="G10">
        <v>1</v>
      </c>
      <c r="H10">
        <v>3</v>
      </c>
      <c r="I10" t="s">
        <v>61</v>
      </c>
      <c r="J10" t="s">
        <v>64</v>
      </c>
      <c r="K10" t="s">
        <v>62</v>
      </c>
      <c r="L10">
        <v>1346</v>
      </c>
      <c r="N10">
        <v>1009</v>
      </c>
      <c r="O10" t="s">
        <v>63</v>
      </c>
      <c r="P10" t="s">
        <v>63</v>
      </c>
      <c r="Q10">
        <v>1</v>
      </c>
      <c r="W10">
        <v>0</v>
      </c>
      <c r="X10">
        <v>-864935114</v>
      </c>
      <c r="Y10">
        <f t="shared" si="3"/>
        <v>2</v>
      </c>
      <c r="AA10">
        <v>304.14</v>
      </c>
      <c r="AB10">
        <v>0</v>
      </c>
      <c r="AC10">
        <v>0</v>
      </c>
      <c r="AD10">
        <v>0</v>
      </c>
      <c r="AE10">
        <v>271.55</v>
      </c>
      <c r="AF10">
        <v>0</v>
      </c>
      <c r="AG10">
        <v>0</v>
      </c>
      <c r="AH10">
        <v>0</v>
      </c>
      <c r="AI10">
        <v>1.1200000000000001</v>
      </c>
      <c r="AJ10">
        <v>1</v>
      </c>
      <c r="AK10">
        <v>1</v>
      </c>
      <c r="AL10">
        <v>1</v>
      </c>
      <c r="AM10">
        <v>2</v>
      </c>
      <c r="AN10">
        <v>0</v>
      </c>
      <c r="AO10">
        <v>0</v>
      </c>
      <c r="AP10">
        <v>0</v>
      </c>
      <c r="AQ10">
        <v>0</v>
      </c>
      <c r="AR10">
        <v>0</v>
      </c>
      <c r="AS10" t="s">
        <v>3</v>
      </c>
      <c r="AT10">
        <v>2</v>
      </c>
      <c r="AU10" t="s">
        <v>3</v>
      </c>
      <c r="AV10">
        <v>0</v>
      </c>
      <c r="AW10">
        <v>1</v>
      </c>
      <c r="AX10">
        <v>-1</v>
      </c>
      <c r="AY10">
        <v>0</v>
      </c>
      <c r="AZ10">
        <v>0</v>
      </c>
      <c r="BA10" t="s">
        <v>3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ROUND(Y10*Source!I32,7)</f>
        <v>26.4</v>
      </c>
      <c r="CY10">
        <f>AA10</f>
        <v>304.14</v>
      </c>
      <c r="CZ10">
        <f>AE10</f>
        <v>271.55</v>
      </c>
      <c r="DA10">
        <f>AI10</f>
        <v>1.1200000000000001</v>
      </c>
      <c r="DB10">
        <f t="shared" si="4"/>
        <v>543.1</v>
      </c>
      <c r="DC10">
        <f t="shared" si="5"/>
        <v>0</v>
      </c>
      <c r="DD10" t="s">
        <v>3</v>
      </c>
      <c r="DE10" t="s">
        <v>3</v>
      </c>
      <c r="DF10">
        <f>ROUND(ROUND(AE10*AI10,2)*CX10,2)</f>
        <v>8029.3</v>
      </c>
      <c r="DG10">
        <f>ROUND(ROUND(AF10,2)*CX10,2)</f>
        <v>0</v>
      </c>
      <c r="DH10">
        <f t="shared" si="1"/>
        <v>0</v>
      </c>
      <c r="DI10">
        <f t="shared" si="2"/>
        <v>0</v>
      </c>
      <c r="DJ10">
        <f>DF10</f>
        <v>8029.3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ROW(Source!A69)</f>
        <v>69</v>
      </c>
      <c r="B11">
        <v>65174513</v>
      </c>
      <c r="C11">
        <v>65174746</v>
      </c>
      <c r="D11">
        <v>37064878</v>
      </c>
      <c r="E11">
        <v>109</v>
      </c>
      <c r="F11">
        <v>1</v>
      </c>
      <c r="G11">
        <v>1</v>
      </c>
      <c r="H11">
        <v>1</v>
      </c>
      <c r="I11" t="s">
        <v>346</v>
      </c>
      <c r="J11" t="s">
        <v>3</v>
      </c>
      <c r="K11" t="s">
        <v>347</v>
      </c>
      <c r="L11">
        <v>1191</v>
      </c>
      <c r="N11">
        <v>1013</v>
      </c>
      <c r="O11" t="s">
        <v>326</v>
      </c>
      <c r="P11" t="s">
        <v>326</v>
      </c>
      <c r="Q11">
        <v>1</v>
      </c>
      <c r="W11">
        <v>0</v>
      </c>
      <c r="X11">
        <v>-2012709214</v>
      </c>
      <c r="Y11">
        <f t="shared" ref="Y11:Y16" si="6">(AT11*ROUND(0.3,7))</f>
        <v>5.2320000000000002</v>
      </c>
      <c r="AA11">
        <v>0</v>
      </c>
      <c r="AB11">
        <v>0</v>
      </c>
      <c r="AC11">
        <v>0</v>
      </c>
      <c r="AD11">
        <v>479.56</v>
      </c>
      <c r="AE11">
        <v>0</v>
      </c>
      <c r="AF11">
        <v>0</v>
      </c>
      <c r="AG11">
        <v>0</v>
      </c>
      <c r="AH11">
        <v>479.56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1</v>
      </c>
      <c r="AR11">
        <v>0</v>
      </c>
      <c r="AS11" t="s">
        <v>3</v>
      </c>
      <c r="AT11">
        <v>17.440000000000001</v>
      </c>
      <c r="AU11" t="s">
        <v>127</v>
      </c>
      <c r="AV11">
        <v>1</v>
      </c>
      <c r="AW11">
        <v>2</v>
      </c>
      <c r="AX11">
        <v>65174759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8363.5264000000006</v>
      </c>
      <c r="BN11">
        <v>17.440000000000001</v>
      </c>
      <c r="BO11">
        <v>0</v>
      </c>
      <c r="BP11">
        <v>1</v>
      </c>
      <c r="BQ11">
        <v>0</v>
      </c>
      <c r="BR11">
        <v>0</v>
      </c>
      <c r="BS11">
        <v>0</v>
      </c>
      <c r="BT11">
        <v>2509.0579200000002</v>
      </c>
      <c r="BU11">
        <v>5.2320000000000002</v>
      </c>
      <c r="BV11">
        <v>0</v>
      </c>
      <c r="BW11">
        <v>1</v>
      </c>
      <c r="CU11">
        <f>ROUND(AT11*Source!I69*AH11*AL11,2)</f>
        <v>220797.1</v>
      </c>
      <c r="CV11">
        <f>ROUND(Y11*Source!I69,7)</f>
        <v>138.12479999999999</v>
      </c>
      <c r="CW11">
        <v>0</v>
      </c>
      <c r="CX11">
        <f>ROUND(Y11*Source!I69,7)</f>
        <v>138.12479999999999</v>
      </c>
      <c r="CY11">
        <f>AD11</f>
        <v>479.56</v>
      </c>
      <c r="CZ11">
        <f>AH11</f>
        <v>479.56</v>
      </c>
      <c r="DA11">
        <f>AL11</f>
        <v>1</v>
      </c>
      <c r="DB11">
        <f t="shared" ref="DB11:DB16" si="7">ROUND((ROUND(AT11*CZ11,2)*ROUND(0.3,7)),6)</f>
        <v>2509.0590000000002</v>
      </c>
      <c r="DC11">
        <f t="shared" ref="DC11:DC16" si="8">ROUND((ROUND(AT11*AG11,2)*ROUND(0.3,7)),6)</f>
        <v>0</v>
      </c>
      <c r="DD11" t="s">
        <v>3</v>
      </c>
      <c r="DE11" t="s">
        <v>3</v>
      </c>
      <c r="DF11">
        <f t="shared" ref="DF11:DF16" si="9">ROUND(ROUND(AE11,2)*CX11,2)</f>
        <v>0</v>
      </c>
      <c r="DG11">
        <f>ROUND(ROUND(AF11,2)*CX11,2)</f>
        <v>0</v>
      </c>
      <c r="DH11">
        <f t="shared" si="1"/>
        <v>0</v>
      </c>
      <c r="DI11">
        <f t="shared" si="2"/>
        <v>66239.13</v>
      </c>
      <c r="DJ11">
        <f>DI11</f>
        <v>66239.13</v>
      </c>
      <c r="DK11">
        <v>1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ROW(Source!A69)</f>
        <v>69</v>
      </c>
      <c r="B12">
        <v>65174513</v>
      </c>
      <c r="C12">
        <v>65174746</v>
      </c>
      <c r="D12">
        <v>37064876</v>
      </c>
      <c r="E12">
        <v>109</v>
      </c>
      <c r="F12">
        <v>1</v>
      </c>
      <c r="G12">
        <v>1</v>
      </c>
      <c r="H12">
        <v>1</v>
      </c>
      <c r="I12" t="s">
        <v>336</v>
      </c>
      <c r="J12" t="s">
        <v>3</v>
      </c>
      <c r="K12" t="s">
        <v>337</v>
      </c>
      <c r="L12">
        <v>1191</v>
      </c>
      <c r="N12">
        <v>1013</v>
      </c>
      <c r="O12" t="s">
        <v>326</v>
      </c>
      <c r="P12" t="s">
        <v>326</v>
      </c>
      <c r="Q12">
        <v>1</v>
      </c>
      <c r="W12">
        <v>0</v>
      </c>
      <c r="X12">
        <v>-1417349443</v>
      </c>
      <c r="Y12">
        <f t="shared" si="6"/>
        <v>0.79200000000000004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0</v>
      </c>
      <c r="AP12">
        <v>1</v>
      </c>
      <c r="AQ12">
        <v>1</v>
      </c>
      <c r="AR12">
        <v>0</v>
      </c>
      <c r="AS12" t="s">
        <v>3</v>
      </c>
      <c r="AT12">
        <v>2.64</v>
      </c>
      <c r="AU12" t="s">
        <v>127</v>
      </c>
      <c r="AV12">
        <v>2</v>
      </c>
      <c r="AW12">
        <v>2</v>
      </c>
      <c r="AX12">
        <v>65174760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ROUND(Y12*Source!I69,7)</f>
        <v>20.908799999999999</v>
      </c>
      <c r="CY12">
        <f>AD12</f>
        <v>0</v>
      </c>
      <c r="CZ12">
        <f>AH12</f>
        <v>0</v>
      </c>
      <c r="DA12">
        <f>AL12</f>
        <v>1</v>
      </c>
      <c r="DB12">
        <f t="shared" si="7"/>
        <v>0</v>
      </c>
      <c r="DC12">
        <f t="shared" si="8"/>
        <v>0</v>
      </c>
      <c r="DD12" t="s">
        <v>3</v>
      </c>
      <c r="DE12" t="s">
        <v>3</v>
      </c>
      <c r="DF12">
        <f t="shared" si="9"/>
        <v>0</v>
      </c>
      <c r="DG12">
        <f>ROUND(ROUND(AF12,2)*CX12,2)</f>
        <v>0</v>
      </c>
      <c r="DH12">
        <f t="shared" si="1"/>
        <v>0</v>
      </c>
      <c r="DI12">
        <f t="shared" si="2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ROW(Source!A69)</f>
        <v>69</v>
      </c>
      <c r="B13">
        <v>65174513</v>
      </c>
      <c r="C13">
        <v>65174746</v>
      </c>
      <c r="D13">
        <v>59054880</v>
      </c>
      <c r="E13">
        <v>1</v>
      </c>
      <c r="F13">
        <v>1</v>
      </c>
      <c r="G13">
        <v>1</v>
      </c>
      <c r="H13">
        <v>2</v>
      </c>
      <c r="I13" t="s">
        <v>348</v>
      </c>
      <c r="J13" t="s">
        <v>349</v>
      </c>
      <c r="K13" t="s">
        <v>350</v>
      </c>
      <c r="L13">
        <v>1368</v>
      </c>
      <c r="N13">
        <v>1011</v>
      </c>
      <c r="O13" t="s">
        <v>341</v>
      </c>
      <c r="P13" t="s">
        <v>341</v>
      </c>
      <c r="Q13">
        <v>1</v>
      </c>
      <c r="W13">
        <v>0</v>
      </c>
      <c r="X13">
        <v>-776243211</v>
      </c>
      <c r="Y13">
        <f t="shared" si="6"/>
        <v>0.39600000000000002</v>
      </c>
      <c r="AA13">
        <v>0</v>
      </c>
      <c r="AB13">
        <v>1551.19</v>
      </c>
      <c r="AC13">
        <v>658.94</v>
      </c>
      <c r="AD13">
        <v>0</v>
      </c>
      <c r="AE13">
        <v>0</v>
      </c>
      <c r="AF13">
        <v>1551.19</v>
      </c>
      <c r="AG13">
        <v>658.94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0</v>
      </c>
      <c r="AP13">
        <v>1</v>
      </c>
      <c r="AQ13">
        <v>1</v>
      </c>
      <c r="AR13">
        <v>0</v>
      </c>
      <c r="AS13" t="s">
        <v>3</v>
      </c>
      <c r="AT13">
        <v>1.32</v>
      </c>
      <c r="AU13" t="s">
        <v>127</v>
      </c>
      <c r="AV13">
        <v>1</v>
      </c>
      <c r="AW13">
        <v>2</v>
      </c>
      <c r="AX13">
        <v>65174761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2047.5708000000002</v>
      </c>
      <c r="BL13">
        <v>869.80080000000009</v>
      </c>
      <c r="BM13">
        <v>0</v>
      </c>
      <c r="BN13">
        <v>0</v>
      </c>
      <c r="BO13">
        <v>1.32</v>
      </c>
      <c r="BP13">
        <v>1</v>
      </c>
      <c r="BQ13">
        <v>0</v>
      </c>
      <c r="BR13">
        <v>614.27124000000003</v>
      </c>
      <c r="BS13">
        <v>260.94024000000002</v>
      </c>
      <c r="BT13">
        <v>0</v>
      </c>
      <c r="BU13">
        <v>0</v>
      </c>
      <c r="BV13">
        <v>0.39600000000000002</v>
      </c>
      <c r="BW13">
        <v>1</v>
      </c>
      <c r="CV13">
        <v>0</v>
      </c>
      <c r="CW13">
        <f>ROUND(Y13*Source!I69*DO13,7)</f>
        <v>10.4544</v>
      </c>
      <c r="CX13">
        <f>ROUND(Y13*Source!I69,7)</f>
        <v>10.4544</v>
      </c>
      <c r="CY13">
        <f>AB13</f>
        <v>1551.19</v>
      </c>
      <c r="CZ13">
        <f>AF13</f>
        <v>1551.19</v>
      </c>
      <c r="DA13">
        <f>AJ13</f>
        <v>1</v>
      </c>
      <c r="DB13">
        <f t="shared" si="7"/>
        <v>614.27099999999996</v>
      </c>
      <c r="DC13">
        <f t="shared" si="8"/>
        <v>260.94</v>
      </c>
      <c r="DD13" t="s">
        <v>3</v>
      </c>
      <c r="DE13" t="s">
        <v>3</v>
      </c>
      <c r="DF13">
        <f t="shared" si="9"/>
        <v>0</v>
      </c>
      <c r="DG13">
        <f>ROUND(ROUND(AF13,2)*CX13,2)</f>
        <v>16216.76</v>
      </c>
      <c r="DH13">
        <f t="shared" si="1"/>
        <v>6888.82</v>
      </c>
      <c r="DI13">
        <f t="shared" si="2"/>
        <v>0</v>
      </c>
      <c r="DJ13">
        <f>DG13+DH13</f>
        <v>23105.58</v>
      </c>
      <c r="DK13">
        <v>1</v>
      </c>
      <c r="DL13" t="s">
        <v>351</v>
      </c>
      <c r="DM13">
        <v>6</v>
      </c>
      <c r="DN13" t="s">
        <v>326</v>
      </c>
      <c r="DO13">
        <v>1</v>
      </c>
    </row>
    <row r="14" spans="1:119" x14ac:dyDescent="0.2">
      <c r="A14">
        <f>ROW(Source!A69)</f>
        <v>69</v>
      </c>
      <c r="B14">
        <v>65174513</v>
      </c>
      <c r="C14">
        <v>65174746</v>
      </c>
      <c r="D14">
        <v>59054978</v>
      </c>
      <c r="E14">
        <v>1</v>
      </c>
      <c r="F14">
        <v>1</v>
      </c>
      <c r="G14">
        <v>1</v>
      </c>
      <c r="H14">
        <v>2</v>
      </c>
      <c r="I14" t="s">
        <v>352</v>
      </c>
      <c r="J14" t="s">
        <v>353</v>
      </c>
      <c r="K14" t="s">
        <v>354</v>
      </c>
      <c r="L14">
        <v>1368</v>
      </c>
      <c r="N14">
        <v>1011</v>
      </c>
      <c r="O14" t="s">
        <v>341</v>
      </c>
      <c r="P14" t="s">
        <v>341</v>
      </c>
      <c r="Q14">
        <v>1</v>
      </c>
      <c r="W14">
        <v>0</v>
      </c>
      <c r="X14">
        <v>-2097933609</v>
      </c>
      <c r="Y14">
        <f t="shared" si="6"/>
        <v>1.1910000000000001</v>
      </c>
      <c r="AA14">
        <v>0</v>
      </c>
      <c r="AB14">
        <v>2.54</v>
      </c>
      <c r="AC14">
        <v>0</v>
      </c>
      <c r="AD14">
        <v>0</v>
      </c>
      <c r="AE14">
        <v>0</v>
      </c>
      <c r="AF14">
        <v>1.75</v>
      </c>
      <c r="AG14">
        <v>0</v>
      </c>
      <c r="AH14">
        <v>0</v>
      </c>
      <c r="AI14">
        <v>1</v>
      </c>
      <c r="AJ14">
        <v>1.45</v>
      </c>
      <c r="AK14">
        <v>1</v>
      </c>
      <c r="AL14">
        <v>1</v>
      </c>
      <c r="AM14">
        <v>2</v>
      </c>
      <c r="AN14">
        <v>0</v>
      </c>
      <c r="AO14">
        <v>0</v>
      </c>
      <c r="AP14">
        <v>1</v>
      </c>
      <c r="AQ14">
        <v>1</v>
      </c>
      <c r="AR14">
        <v>0</v>
      </c>
      <c r="AS14" t="s">
        <v>3</v>
      </c>
      <c r="AT14">
        <v>3.97</v>
      </c>
      <c r="AU14" t="s">
        <v>127</v>
      </c>
      <c r="AV14">
        <v>1</v>
      </c>
      <c r="AW14">
        <v>2</v>
      </c>
      <c r="AX14">
        <v>65174762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6.9475000000000007</v>
      </c>
      <c r="BL14">
        <v>0</v>
      </c>
      <c r="BM14">
        <v>0</v>
      </c>
      <c r="BN14">
        <v>0</v>
      </c>
      <c r="BO14">
        <v>0</v>
      </c>
      <c r="BP14">
        <v>1</v>
      </c>
      <c r="BQ14">
        <v>0</v>
      </c>
      <c r="BR14">
        <v>2.0842499999999999</v>
      </c>
      <c r="BS14">
        <v>0</v>
      </c>
      <c r="BT14">
        <v>0</v>
      </c>
      <c r="BU14">
        <v>0</v>
      </c>
      <c r="BV14">
        <v>0</v>
      </c>
      <c r="BW14">
        <v>1</v>
      </c>
      <c r="CV14">
        <v>0</v>
      </c>
      <c r="CW14">
        <f>ROUND(Y14*Source!I69*DO14,7)</f>
        <v>0</v>
      </c>
      <c r="CX14">
        <f>ROUND(Y14*Source!I69,7)</f>
        <v>31.442399999999999</v>
      </c>
      <c r="CY14">
        <f>AB14</f>
        <v>2.54</v>
      </c>
      <c r="CZ14">
        <f>AF14</f>
        <v>1.75</v>
      </c>
      <c r="DA14">
        <f>AJ14</f>
        <v>1.45</v>
      </c>
      <c r="DB14">
        <f t="shared" si="7"/>
        <v>2.085</v>
      </c>
      <c r="DC14">
        <f t="shared" si="8"/>
        <v>0</v>
      </c>
      <c r="DD14" t="s">
        <v>3</v>
      </c>
      <c r="DE14" t="s">
        <v>3</v>
      </c>
      <c r="DF14">
        <f t="shared" si="9"/>
        <v>0</v>
      </c>
      <c r="DG14">
        <f>ROUND(ROUND(AF14*AJ14,2)*CX14,2)</f>
        <v>79.86</v>
      </c>
      <c r="DH14">
        <f t="shared" si="1"/>
        <v>0</v>
      </c>
      <c r="DI14">
        <f t="shared" si="2"/>
        <v>0</v>
      </c>
      <c r="DJ14">
        <f>DG14+DH14</f>
        <v>79.86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ROW(Source!A69)</f>
        <v>69</v>
      </c>
      <c r="B15">
        <v>65174513</v>
      </c>
      <c r="C15">
        <v>65174746</v>
      </c>
      <c r="D15">
        <v>59055022</v>
      </c>
      <c r="E15">
        <v>1</v>
      </c>
      <c r="F15">
        <v>1</v>
      </c>
      <c r="G15">
        <v>1</v>
      </c>
      <c r="H15">
        <v>2</v>
      </c>
      <c r="I15" t="s">
        <v>355</v>
      </c>
      <c r="J15" t="s">
        <v>356</v>
      </c>
      <c r="K15" t="s">
        <v>357</v>
      </c>
      <c r="L15">
        <v>1368</v>
      </c>
      <c r="N15">
        <v>1011</v>
      </c>
      <c r="O15" t="s">
        <v>341</v>
      </c>
      <c r="P15" t="s">
        <v>341</v>
      </c>
      <c r="Q15">
        <v>1</v>
      </c>
      <c r="W15">
        <v>0</v>
      </c>
      <c r="X15">
        <v>-1009344388</v>
      </c>
      <c r="Y15">
        <f t="shared" si="6"/>
        <v>1.1910000000000001</v>
      </c>
      <c r="AA15">
        <v>0</v>
      </c>
      <c r="AB15">
        <v>18.28</v>
      </c>
      <c r="AC15">
        <v>0</v>
      </c>
      <c r="AD15">
        <v>0</v>
      </c>
      <c r="AE15">
        <v>0</v>
      </c>
      <c r="AF15">
        <v>13.44</v>
      </c>
      <c r="AG15">
        <v>0</v>
      </c>
      <c r="AH15">
        <v>0</v>
      </c>
      <c r="AI15">
        <v>1</v>
      </c>
      <c r="AJ15">
        <v>1.36</v>
      </c>
      <c r="AK15">
        <v>1</v>
      </c>
      <c r="AL15">
        <v>1</v>
      </c>
      <c r="AM15">
        <v>2</v>
      </c>
      <c r="AN15">
        <v>0</v>
      </c>
      <c r="AO15">
        <v>0</v>
      </c>
      <c r="AP15">
        <v>1</v>
      </c>
      <c r="AQ15">
        <v>1</v>
      </c>
      <c r="AR15">
        <v>0</v>
      </c>
      <c r="AS15" t="s">
        <v>3</v>
      </c>
      <c r="AT15">
        <v>3.97</v>
      </c>
      <c r="AU15" t="s">
        <v>127</v>
      </c>
      <c r="AV15">
        <v>1</v>
      </c>
      <c r="AW15">
        <v>2</v>
      </c>
      <c r="AX15">
        <v>65174763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53.3568</v>
      </c>
      <c r="BL15">
        <v>0</v>
      </c>
      <c r="BM15">
        <v>0</v>
      </c>
      <c r="BN15">
        <v>0</v>
      </c>
      <c r="BO15">
        <v>0</v>
      </c>
      <c r="BP15">
        <v>1</v>
      </c>
      <c r="BQ15">
        <v>0</v>
      </c>
      <c r="BR15">
        <v>16.00704</v>
      </c>
      <c r="BS15">
        <v>0</v>
      </c>
      <c r="BT15">
        <v>0</v>
      </c>
      <c r="BU15">
        <v>0</v>
      </c>
      <c r="BV15">
        <v>0</v>
      </c>
      <c r="BW15">
        <v>1</v>
      </c>
      <c r="CV15">
        <v>0</v>
      </c>
      <c r="CW15">
        <f>ROUND(Y15*Source!I69*DO15,7)</f>
        <v>0</v>
      </c>
      <c r="CX15">
        <f>ROUND(Y15*Source!I69,7)</f>
        <v>31.442399999999999</v>
      </c>
      <c r="CY15">
        <f>AB15</f>
        <v>18.28</v>
      </c>
      <c r="CZ15">
        <f>AF15</f>
        <v>13.44</v>
      </c>
      <c r="DA15">
        <f>AJ15</f>
        <v>1.36</v>
      </c>
      <c r="DB15">
        <f t="shared" si="7"/>
        <v>16.007999999999999</v>
      </c>
      <c r="DC15">
        <f t="shared" si="8"/>
        <v>0</v>
      </c>
      <c r="DD15" t="s">
        <v>3</v>
      </c>
      <c r="DE15" t="s">
        <v>3</v>
      </c>
      <c r="DF15">
        <f t="shared" si="9"/>
        <v>0</v>
      </c>
      <c r="DG15">
        <f>ROUND(ROUND(AF15*AJ15,2)*CX15,2)</f>
        <v>574.77</v>
      </c>
      <c r="DH15">
        <f t="shared" si="1"/>
        <v>0</v>
      </c>
      <c r="DI15">
        <f t="shared" si="2"/>
        <v>0</v>
      </c>
      <c r="DJ15">
        <f>DG15+DH15</f>
        <v>574.77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ROW(Source!A69)</f>
        <v>69</v>
      </c>
      <c r="B16">
        <v>65174513</v>
      </c>
      <c r="C16">
        <v>65174746</v>
      </c>
      <c r="D16">
        <v>59055768</v>
      </c>
      <c r="E16">
        <v>1</v>
      </c>
      <c r="F16">
        <v>1</v>
      </c>
      <c r="G16">
        <v>1</v>
      </c>
      <c r="H16">
        <v>2</v>
      </c>
      <c r="I16" t="s">
        <v>358</v>
      </c>
      <c r="J16" t="s">
        <v>359</v>
      </c>
      <c r="K16" t="s">
        <v>360</v>
      </c>
      <c r="L16">
        <v>1368</v>
      </c>
      <c r="N16">
        <v>1011</v>
      </c>
      <c r="O16" t="s">
        <v>341</v>
      </c>
      <c r="P16" t="s">
        <v>341</v>
      </c>
      <c r="Q16">
        <v>1</v>
      </c>
      <c r="W16">
        <v>0</v>
      </c>
      <c r="X16">
        <v>721652621</v>
      </c>
      <c r="Y16">
        <f t="shared" si="6"/>
        <v>0.39600000000000002</v>
      </c>
      <c r="AA16">
        <v>0</v>
      </c>
      <c r="AB16">
        <v>578.28</v>
      </c>
      <c r="AC16">
        <v>490.55</v>
      </c>
      <c r="AD16">
        <v>0</v>
      </c>
      <c r="AE16">
        <v>0</v>
      </c>
      <c r="AF16">
        <v>477.92</v>
      </c>
      <c r="AG16">
        <v>490.55</v>
      </c>
      <c r="AH16">
        <v>0</v>
      </c>
      <c r="AI16">
        <v>1</v>
      </c>
      <c r="AJ16">
        <v>1.21</v>
      </c>
      <c r="AK16">
        <v>1</v>
      </c>
      <c r="AL16">
        <v>1</v>
      </c>
      <c r="AM16">
        <v>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3</v>
      </c>
      <c r="AT16">
        <v>1.32</v>
      </c>
      <c r="AU16" t="s">
        <v>127</v>
      </c>
      <c r="AV16">
        <v>1</v>
      </c>
      <c r="AW16">
        <v>2</v>
      </c>
      <c r="AX16">
        <v>65174764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630.85440000000006</v>
      </c>
      <c r="BL16">
        <v>647.52600000000007</v>
      </c>
      <c r="BM16">
        <v>0</v>
      </c>
      <c r="BN16">
        <v>0</v>
      </c>
      <c r="BO16">
        <v>1.32</v>
      </c>
      <c r="BP16">
        <v>1</v>
      </c>
      <c r="BQ16">
        <v>0</v>
      </c>
      <c r="BR16">
        <v>189.25632000000002</v>
      </c>
      <c r="BS16">
        <v>194.2578</v>
      </c>
      <c r="BT16">
        <v>0</v>
      </c>
      <c r="BU16">
        <v>0</v>
      </c>
      <c r="BV16">
        <v>0.39600000000000002</v>
      </c>
      <c r="BW16">
        <v>1</v>
      </c>
      <c r="CV16">
        <v>0</v>
      </c>
      <c r="CW16">
        <f>ROUND(Y16*Source!I69*DO16,7)</f>
        <v>10.4544</v>
      </c>
      <c r="CX16">
        <f>ROUND(Y16*Source!I69,7)</f>
        <v>10.4544</v>
      </c>
      <c r="CY16">
        <f>AB16</f>
        <v>578.28</v>
      </c>
      <c r="CZ16">
        <f>AF16</f>
        <v>477.92</v>
      </c>
      <c r="DA16">
        <f>AJ16</f>
        <v>1.21</v>
      </c>
      <c r="DB16">
        <f t="shared" si="7"/>
        <v>189.255</v>
      </c>
      <c r="DC16">
        <f t="shared" si="8"/>
        <v>194.25899999999999</v>
      </c>
      <c r="DD16" t="s">
        <v>3</v>
      </c>
      <c r="DE16" t="s">
        <v>3</v>
      </c>
      <c r="DF16">
        <f t="shared" si="9"/>
        <v>0</v>
      </c>
      <c r="DG16">
        <f>ROUND(ROUND(AF16*AJ16,2)*CX16,2)</f>
        <v>6045.57</v>
      </c>
      <c r="DH16">
        <f t="shared" si="1"/>
        <v>5128.41</v>
      </c>
      <c r="DI16">
        <f t="shared" si="2"/>
        <v>0</v>
      </c>
      <c r="DJ16">
        <f>DG16+DH16</f>
        <v>11173.98</v>
      </c>
      <c r="DK16">
        <v>0</v>
      </c>
      <c r="DL16" t="s">
        <v>342</v>
      </c>
      <c r="DM16">
        <v>4</v>
      </c>
      <c r="DN16" t="s">
        <v>326</v>
      </c>
      <c r="DO16">
        <v>1</v>
      </c>
    </row>
    <row r="17" spans="1:119" x14ac:dyDescent="0.2">
      <c r="A17">
        <f>ROW(Source!A69)</f>
        <v>69</v>
      </c>
      <c r="B17">
        <v>65174513</v>
      </c>
      <c r="C17">
        <v>65174746</v>
      </c>
      <c r="D17">
        <v>59008937</v>
      </c>
      <c r="E17">
        <v>1</v>
      </c>
      <c r="F17">
        <v>1</v>
      </c>
      <c r="G17">
        <v>1</v>
      </c>
      <c r="H17">
        <v>3</v>
      </c>
      <c r="I17" t="s">
        <v>361</v>
      </c>
      <c r="J17" t="s">
        <v>362</v>
      </c>
      <c r="K17" t="s">
        <v>363</v>
      </c>
      <c r="L17">
        <v>1302</v>
      </c>
      <c r="N17">
        <v>1003</v>
      </c>
      <c r="O17" t="s">
        <v>364</v>
      </c>
      <c r="P17" t="s">
        <v>364</v>
      </c>
      <c r="Q17">
        <v>10</v>
      </c>
      <c r="W17">
        <v>0</v>
      </c>
      <c r="X17">
        <v>153135899</v>
      </c>
      <c r="Y17">
        <f>(AT17*ROUND(0,7))</f>
        <v>0</v>
      </c>
      <c r="AA17">
        <v>57.7</v>
      </c>
      <c r="AB17">
        <v>0</v>
      </c>
      <c r="AC17">
        <v>0</v>
      </c>
      <c r="AD17">
        <v>0</v>
      </c>
      <c r="AE17">
        <v>37.71</v>
      </c>
      <c r="AF17">
        <v>0</v>
      </c>
      <c r="AG17">
        <v>0</v>
      </c>
      <c r="AH17">
        <v>0</v>
      </c>
      <c r="AI17">
        <v>1.53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3</v>
      </c>
      <c r="AT17">
        <v>9.6000000000000002E-2</v>
      </c>
      <c r="AU17" t="s">
        <v>126</v>
      </c>
      <c r="AV17">
        <v>0</v>
      </c>
      <c r="AW17">
        <v>2</v>
      </c>
      <c r="AX17">
        <v>65174765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3.6201600000000003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1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ROUND(Y17*Source!I69,7)</f>
        <v>0</v>
      </c>
      <c r="CY17">
        <f t="shared" ref="CY17:CY22" si="10">AA17</f>
        <v>57.7</v>
      </c>
      <c r="CZ17">
        <f t="shared" ref="CZ17:CZ22" si="11">AE17</f>
        <v>37.71</v>
      </c>
      <c r="DA17">
        <f t="shared" ref="DA17:DA22" si="12">AI17</f>
        <v>1.53</v>
      </c>
      <c r="DB17">
        <f>ROUND((ROUND(AT17*CZ17,2)*ROUND(0,7)),6)</f>
        <v>0</v>
      </c>
      <c r="DC17">
        <f>ROUND((ROUND(AT17*AG17,2)*ROUND(0,7)),6)</f>
        <v>0</v>
      </c>
      <c r="DD17" t="s">
        <v>3</v>
      </c>
      <c r="DE17" t="s">
        <v>3</v>
      </c>
      <c r="DF17">
        <f>ROUND(ROUND(AE17*AI17,2)*CX17,2)</f>
        <v>0</v>
      </c>
      <c r="DG17">
        <f t="shared" ref="DG17:DG25" si="13">ROUND(ROUND(AF17,2)*CX17,2)</f>
        <v>0</v>
      </c>
      <c r="DH17">
        <f t="shared" si="1"/>
        <v>0</v>
      </c>
      <c r="DI17">
        <f t="shared" si="2"/>
        <v>0</v>
      </c>
      <c r="DJ17">
        <f t="shared" ref="DJ17:DJ22" si="14">DF17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ROW(Source!A69)</f>
        <v>69</v>
      </c>
      <c r="B18">
        <v>65174513</v>
      </c>
      <c r="C18">
        <v>65174746</v>
      </c>
      <c r="D18">
        <v>59016888</v>
      </c>
      <c r="E18">
        <v>1</v>
      </c>
      <c r="F18">
        <v>1</v>
      </c>
      <c r="G18">
        <v>1</v>
      </c>
      <c r="H18">
        <v>3</v>
      </c>
      <c r="I18" t="s">
        <v>365</v>
      </c>
      <c r="J18" t="s">
        <v>366</v>
      </c>
      <c r="K18" t="s">
        <v>367</v>
      </c>
      <c r="L18">
        <v>1348</v>
      </c>
      <c r="N18">
        <v>1009</v>
      </c>
      <c r="O18" t="s">
        <v>368</v>
      </c>
      <c r="P18" t="s">
        <v>368</v>
      </c>
      <c r="Q18">
        <v>1000</v>
      </c>
      <c r="W18">
        <v>0</v>
      </c>
      <c r="X18">
        <v>-393839491</v>
      </c>
      <c r="Y18">
        <f>(AT18*ROUND(0,7))</f>
        <v>0</v>
      </c>
      <c r="AA18">
        <v>61873.2</v>
      </c>
      <c r="AB18">
        <v>0</v>
      </c>
      <c r="AC18">
        <v>0</v>
      </c>
      <c r="AD18">
        <v>0</v>
      </c>
      <c r="AE18">
        <v>70310.45</v>
      </c>
      <c r="AF18">
        <v>0</v>
      </c>
      <c r="AG18">
        <v>0</v>
      </c>
      <c r="AH18">
        <v>0</v>
      </c>
      <c r="AI18">
        <v>0.88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0</v>
      </c>
      <c r="AP18">
        <v>1</v>
      </c>
      <c r="AQ18">
        <v>1</v>
      </c>
      <c r="AR18">
        <v>0</v>
      </c>
      <c r="AS18" t="s">
        <v>3</v>
      </c>
      <c r="AT18">
        <v>1E-3</v>
      </c>
      <c r="AU18" t="s">
        <v>126</v>
      </c>
      <c r="AV18">
        <v>0</v>
      </c>
      <c r="AW18">
        <v>2</v>
      </c>
      <c r="AX18">
        <v>65174766</v>
      </c>
      <c r="AY18">
        <v>1</v>
      </c>
      <c r="AZ18">
        <v>0</v>
      </c>
      <c r="BA18">
        <v>18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70.310450000000003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1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ROUND(Y18*Source!I69,7)</f>
        <v>0</v>
      </c>
      <c r="CY18">
        <f t="shared" si="10"/>
        <v>61873.2</v>
      </c>
      <c r="CZ18">
        <f t="shared" si="11"/>
        <v>70310.45</v>
      </c>
      <c r="DA18">
        <f t="shared" si="12"/>
        <v>0.88</v>
      </c>
      <c r="DB18">
        <f>ROUND((ROUND(AT18*CZ18,2)*ROUND(0,7)),6)</f>
        <v>0</v>
      </c>
      <c r="DC18">
        <f>ROUND((ROUND(AT18*AG18,2)*ROUND(0,7)),6)</f>
        <v>0</v>
      </c>
      <c r="DD18" t="s">
        <v>3</v>
      </c>
      <c r="DE18" t="s">
        <v>3</v>
      </c>
      <c r="DF18">
        <f>ROUND(ROUND(AE18*AI18,2)*CX18,2)</f>
        <v>0</v>
      </c>
      <c r="DG18">
        <f t="shared" si="13"/>
        <v>0</v>
      </c>
      <c r="DH18">
        <f t="shared" si="1"/>
        <v>0</v>
      </c>
      <c r="DI18">
        <f t="shared" si="2"/>
        <v>0</v>
      </c>
      <c r="DJ18">
        <f t="shared" si="14"/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ROW(Source!A69)</f>
        <v>69</v>
      </c>
      <c r="B19">
        <v>65174513</v>
      </c>
      <c r="C19">
        <v>65174746</v>
      </c>
      <c r="D19">
        <v>59017068</v>
      </c>
      <c r="E19">
        <v>1</v>
      </c>
      <c r="F19">
        <v>1</v>
      </c>
      <c r="G19">
        <v>1</v>
      </c>
      <c r="H19">
        <v>3</v>
      </c>
      <c r="I19" t="s">
        <v>369</v>
      </c>
      <c r="J19" t="s">
        <v>370</v>
      </c>
      <c r="K19" t="s">
        <v>371</v>
      </c>
      <c r="L19">
        <v>1348</v>
      </c>
      <c r="N19">
        <v>1009</v>
      </c>
      <c r="O19" t="s">
        <v>368</v>
      </c>
      <c r="P19" t="s">
        <v>368</v>
      </c>
      <c r="Q19">
        <v>1000</v>
      </c>
      <c r="W19">
        <v>0</v>
      </c>
      <c r="X19">
        <v>-522469546</v>
      </c>
      <c r="Y19">
        <f>(AT19*ROUND(0,7))</f>
        <v>0</v>
      </c>
      <c r="AA19">
        <v>55303.81</v>
      </c>
      <c r="AB19">
        <v>0</v>
      </c>
      <c r="AC19">
        <v>0</v>
      </c>
      <c r="AD19">
        <v>0</v>
      </c>
      <c r="AE19">
        <v>55303.81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3</v>
      </c>
      <c r="AT19">
        <v>0.01</v>
      </c>
      <c r="AU19" t="s">
        <v>126</v>
      </c>
      <c r="AV19">
        <v>0</v>
      </c>
      <c r="AW19">
        <v>2</v>
      </c>
      <c r="AX19">
        <v>65174767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553.03809999999999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1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ROUND(Y19*Source!I69,7)</f>
        <v>0</v>
      </c>
      <c r="CY19">
        <f t="shared" si="10"/>
        <v>55303.81</v>
      </c>
      <c r="CZ19">
        <f t="shared" si="11"/>
        <v>55303.81</v>
      </c>
      <c r="DA19">
        <f t="shared" si="12"/>
        <v>1</v>
      </c>
      <c r="DB19">
        <f>ROUND((ROUND(AT19*CZ19,2)*ROUND(0,7)),6)</f>
        <v>0</v>
      </c>
      <c r="DC19">
        <f>ROUND((ROUND(AT19*AG19,2)*ROUND(0,7)),6)</f>
        <v>0</v>
      </c>
      <c r="DD19" t="s">
        <v>3</v>
      </c>
      <c r="DE19" t="s">
        <v>3</v>
      </c>
      <c r="DF19">
        <f>ROUND(ROUND(AE19,2)*CX19,2)</f>
        <v>0</v>
      </c>
      <c r="DG19">
        <f t="shared" si="13"/>
        <v>0</v>
      </c>
      <c r="DH19">
        <f t="shared" si="1"/>
        <v>0</v>
      </c>
      <c r="DI19">
        <f t="shared" si="2"/>
        <v>0</v>
      </c>
      <c r="DJ19">
        <f t="shared" si="14"/>
        <v>0</v>
      </c>
      <c r="DK19">
        <v>1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ROW(Source!A69)</f>
        <v>69</v>
      </c>
      <c r="B20">
        <v>65174513</v>
      </c>
      <c r="C20">
        <v>65174746</v>
      </c>
      <c r="D20">
        <v>59026221</v>
      </c>
      <c r="E20">
        <v>1</v>
      </c>
      <c r="F20">
        <v>1</v>
      </c>
      <c r="G20">
        <v>1</v>
      </c>
      <c r="H20">
        <v>3</v>
      </c>
      <c r="I20" t="s">
        <v>372</v>
      </c>
      <c r="J20" t="s">
        <v>373</v>
      </c>
      <c r="K20" t="s">
        <v>374</v>
      </c>
      <c r="L20">
        <v>1346</v>
      </c>
      <c r="N20">
        <v>1009</v>
      </c>
      <c r="O20" t="s">
        <v>63</v>
      </c>
      <c r="P20" t="s">
        <v>63</v>
      </c>
      <c r="Q20">
        <v>1</v>
      </c>
      <c r="W20">
        <v>0</v>
      </c>
      <c r="X20">
        <v>628117784</v>
      </c>
      <c r="Y20">
        <f>(AT20*ROUND(0,7))</f>
        <v>0</v>
      </c>
      <c r="AA20">
        <v>104.64</v>
      </c>
      <c r="AB20">
        <v>0</v>
      </c>
      <c r="AC20">
        <v>0</v>
      </c>
      <c r="AD20">
        <v>0</v>
      </c>
      <c r="AE20">
        <v>79.88</v>
      </c>
      <c r="AF20">
        <v>0</v>
      </c>
      <c r="AG20">
        <v>0</v>
      </c>
      <c r="AH20">
        <v>0</v>
      </c>
      <c r="AI20">
        <v>1.31</v>
      </c>
      <c r="AJ20">
        <v>1</v>
      </c>
      <c r="AK20">
        <v>1</v>
      </c>
      <c r="AL20">
        <v>1</v>
      </c>
      <c r="AM20">
        <v>2</v>
      </c>
      <c r="AN20">
        <v>0</v>
      </c>
      <c r="AO20">
        <v>0</v>
      </c>
      <c r="AP20">
        <v>1</v>
      </c>
      <c r="AQ20">
        <v>1</v>
      </c>
      <c r="AR20">
        <v>0</v>
      </c>
      <c r="AS20" t="s">
        <v>3</v>
      </c>
      <c r="AT20">
        <v>0.25</v>
      </c>
      <c r="AU20" t="s">
        <v>126</v>
      </c>
      <c r="AV20">
        <v>0</v>
      </c>
      <c r="AW20">
        <v>2</v>
      </c>
      <c r="AX20">
        <v>65174768</v>
      </c>
      <c r="AY20">
        <v>1</v>
      </c>
      <c r="AZ20">
        <v>0</v>
      </c>
      <c r="BA20">
        <v>20</v>
      </c>
      <c r="BB20">
        <v>1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19.97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1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ROUND(Y20*Source!I69,7)</f>
        <v>0</v>
      </c>
      <c r="CY20">
        <f t="shared" si="10"/>
        <v>104.64</v>
      </c>
      <c r="CZ20">
        <f t="shared" si="11"/>
        <v>79.88</v>
      </c>
      <c r="DA20">
        <f t="shared" si="12"/>
        <v>1.31</v>
      </c>
      <c r="DB20">
        <f>ROUND((ROUND(AT20*CZ20,2)*ROUND(0,7)),6)</f>
        <v>0</v>
      </c>
      <c r="DC20">
        <f>ROUND((ROUND(AT20*AG20,2)*ROUND(0,7)),6)</f>
        <v>0</v>
      </c>
      <c r="DD20" t="s">
        <v>3</v>
      </c>
      <c r="DE20" t="s">
        <v>3</v>
      </c>
      <c r="DF20">
        <f>ROUND(ROUND(AE20*AI20,2)*CX20,2)</f>
        <v>0</v>
      </c>
      <c r="DG20">
        <f t="shared" si="13"/>
        <v>0</v>
      </c>
      <c r="DH20">
        <f t="shared" si="1"/>
        <v>0</v>
      </c>
      <c r="DI20">
        <f t="shared" si="2"/>
        <v>0</v>
      </c>
      <c r="DJ20">
        <f t="shared" si="14"/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ROW(Source!A69)</f>
        <v>69</v>
      </c>
      <c r="B21">
        <v>65174513</v>
      </c>
      <c r="C21">
        <v>65174746</v>
      </c>
      <c r="D21">
        <v>59026247</v>
      </c>
      <c r="E21">
        <v>1</v>
      </c>
      <c r="F21">
        <v>1</v>
      </c>
      <c r="G21">
        <v>1</v>
      </c>
      <c r="H21">
        <v>3</v>
      </c>
      <c r="I21" t="s">
        <v>375</v>
      </c>
      <c r="J21" t="s">
        <v>376</v>
      </c>
      <c r="K21" t="s">
        <v>377</v>
      </c>
      <c r="L21">
        <v>1348</v>
      </c>
      <c r="N21">
        <v>1009</v>
      </c>
      <c r="O21" t="s">
        <v>368</v>
      </c>
      <c r="P21" t="s">
        <v>368</v>
      </c>
      <c r="Q21">
        <v>1000</v>
      </c>
      <c r="W21">
        <v>0</v>
      </c>
      <c r="X21">
        <v>-1568086514</v>
      </c>
      <c r="Y21">
        <f>(AT21*ROUND(0,7))</f>
        <v>0</v>
      </c>
      <c r="AA21">
        <v>100891.73</v>
      </c>
      <c r="AB21">
        <v>0</v>
      </c>
      <c r="AC21">
        <v>0</v>
      </c>
      <c r="AD21">
        <v>0</v>
      </c>
      <c r="AE21">
        <v>82698.14</v>
      </c>
      <c r="AF21">
        <v>0</v>
      </c>
      <c r="AG21">
        <v>0</v>
      </c>
      <c r="AH21">
        <v>0</v>
      </c>
      <c r="AI21">
        <v>1.22</v>
      </c>
      <c r="AJ21">
        <v>1</v>
      </c>
      <c r="AK21">
        <v>1</v>
      </c>
      <c r="AL21">
        <v>1</v>
      </c>
      <c r="AM21">
        <v>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3</v>
      </c>
      <c r="AT21">
        <v>6.0000000000000002E-5</v>
      </c>
      <c r="AU21" t="s">
        <v>126</v>
      </c>
      <c r="AV21">
        <v>0</v>
      </c>
      <c r="AW21">
        <v>2</v>
      </c>
      <c r="AX21">
        <v>65174769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4.9618884000000003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1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ROUND(Y21*Source!I69,7)</f>
        <v>0</v>
      </c>
      <c r="CY21">
        <f t="shared" si="10"/>
        <v>100891.73</v>
      </c>
      <c r="CZ21">
        <f t="shared" si="11"/>
        <v>82698.14</v>
      </c>
      <c r="DA21">
        <f t="shared" si="12"/>
        <v>1.22</v>
      </c>
      <c r="DB21">
        <f>ROUND((ROUND(AT21*CZ21,2)*ROUND(0,7)),6)</f>
        <v>0</v>
      </c>
      <c r="DC21">
        <f>ROUND((ROUND(AT21*AG21,2)*ROUND(0,7)),6)</f>
        <v>0</v>
      </c>
      <c r="DD21" t="s">
        <v>3</v>
      </c>
      <c r="DE21" t="s">
        <v>3</v>
      </c>
      <c r="DF21">
        <f>ROUND(ROUND(AE21*AI21,2)*CX21,2)</f>
        <v>0</v>
      </c>
      <c r="DG21">
        <f t="shared" si="13"/>
        <v>0</v>
      </c>
      <c r="DH21">
        <f t="shared" si="1"/>
        <v>0</v>
      </c>
      <c r="DI21">
        <f t="shared" si="2"/>
        <v>0</v>
      </c>
      <c r="DJ21">
        <f t="shared" si="14"/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ROW(Source!A69)</f>
        <v>69</v>
      </c>
      <c r="B22">
        <v>65174513</v>
      </c>
      <c r="C22">
        <v>65174746</v>
      </c>
      <c r="D22">
        <v>58938947</v>
      </c>
      <c r="E22">
        <v>109</v>
      </c>
      <c r="F22">
        <v>1</v>
      </c>
      <c r="G22">
        <v>1</v>
      </c>
      <c r="H22">
        <v>3</v>
      </c>
      <c r="I22" t="s">
        <v>378</v>
      </c>
      <c r="J22" t="s">
        <v>3</v>
      </c>
      <c r="K22" t="s">
        <v>379</v>
      </c>
      <c r="L22">
        <v>3277935</v>
      </c>
      <c r="N22">
        <v>1013</v>
      </c>
      <c r="O22" t="s">
        <v>380</v>
      </c>
      <c r="P22" t="s">
        <v>380</v>
      </c>
      <c r="Q22">
        <v>1</v>
      </c>
      <c r="W22">
        <v>0</v>
      </c>
      <c r="X22">
        <v>274903907</v>
      </c>
      <c r="Y22">
        <f>AT22</f>
        <v>2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0</v>
      </c>
      <c r="AP22">
        <v>0</v>
      </c>
      <c r="AQ22">
        <v>1</v>
      </c>
      <c r="AR22">
        <v>0</v>
      </c>
      <c r="AS22" t="s">
        <v>3</v>
      </c>
      <c r="AT22">
        <v>2</v>
      </c>
      <c r="AU22" t="s">
        <v>3</v>
      </c>
      <c r="AV22">
        <v>0</v>
      </c>
      <c r="AW22">
        <v>2</v>
      </c>
      <c r="AX22">
        <v>65174770</v>
      </c>
      <c r="AY22">
        <v>1</v>
      </c>
      <c r="AZ22">
        <v>2048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ROUND(Y22*Source!I69,7)</f>
        <v>52.8</v>
      </c>
      <c r="CY22">
        <f t="shared" si="10"/>
        <v>0</v>
      </c>
      <c r="CZ22">
        <f t="shared" si="11"/>
        <v>0</v>
      </c>
      <c r="DA22">
        <f t="shared" si="12"/>
        <v>1</v>
      </c>
      <c r="DB22">
        <f>ROUND(ROUND(AT22*CZ22,2),6)</f>
        <v>0</v>
      </c>
      <c r="DC22">
        <f>ROUND(ROUND(AT22*AG22,2),6)</f>
        <v>0</v>
      </c>
      <c r="DD22" t="s">
        <v>3</v>
      </c>
      <c r="DE22" t="s">
        <v>3</v>
      </c>
      <c r="DF22">
        <f>ROUND(ROUND(AE22,2)*CX22,2)</f>
        <v>0</v>
      </c>
      <c r="DG22">
        <f t="shared" si="13"/>
        <v>0</v>
      </c>
      <c r="DH22">
        <f t="shared" si="1"/>
        <v>0</v>
      </c>
      <c r="DI22">
        <f t="shared" si="2"/>
        <v>0</v>
      </c>
      <c r="DJ22">
        <f t="shared" si="14"/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ROW(Source!A70)</f>
        <v>70</v>
      </c>
      <c r="B23">
        <v>65174513</v>
      </c>
      <c r="C23">
        <v>65174771</v>
      </c>
      <c r="D23">
        <v>37064878</v>
      </c>
      <c r="E23">
        <v>112</v>
      </c>
      <c r="F23">
        <v>1</v>
      </c>
      <c r="G23">
        <v>1</v>
      </c>
      <c r="H23">
        <v>1</v>
      </c>
      <c r="I23" t="s">
        <v>346</v>
      </c>
      <c r="J23" t="s">
        <v>3</v>
      </c>
      <c r="K23" t="s">
        <v>381</v>
      </c>
      <c r="L23">
        <v>1191</v>
      </c>
      <c r="N23">
        <v>1013</v>
      </c>
      <c r="O23" t="s">
        <v>326</v>
      </c>
      <c r="P23" t="s">
        <v>326</v>
      </c>
      <c r="Q23">
        <v>1</v>
      </c>
      <c r="W23">
        <v>0</v>
      </c>
      <c r="X23">
        <v>44848675</v>
      </c>
      <c r="Y23">
        <f>(AT23*ROUND(0.3,7))</f>
        <v>3.36</v>
      </c>
      <c r="AA23">
        <v>0</v>
      </c>
      <c r="AB23">
        <v>0</v>
      </c>
      <c r="AC23">
        <v>0</v>
      </c>
      <c r="AD23">
        <v>479.56</v>
      </c>
      <c r="AE23">
        <v>0</v>
      </c>
      <c r="AF23">
        <v>0</v>
      </c>
      <c r="AG23">
        <v>0</v>
      </c>
      <c r="AH23">
        <v>479.56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0</v>
      </c>
      <c r="AP23">
        <v>1</v>
      </c>
      <c r="AQ23">
        <v>1</v>
      </c>
      <c r="AR23">
        <v>0</v>
      </c>
      <c r="AS23" t="s">
        <v>3</v>
      </c>
      <c r="AT23">
        <v>11.2</v>
      </c>
      <c r="AU23" t="s">
        <v>127</v>
      </c>
      <c r="AV23">
        <v>1</v>
      </c>
      <c r="AW23">
        <v>2</v>
      </c>
      <c r="AX23">
        <v>65174781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5371.0720000000001</v>
      </c>
      <c r="BN23">
        <v>11.2</v>
      </c>
      <c r="BO23">
        <v>0</v>
      </c>
      <c r="BP23">
        <v>1</v>
      </c>
      <c r="BQ23">
        <v>0</v>
      </c>
      <c r="BR23">
        <v>0</v>
      </c>
      <c r="BS23">
        <v>0</v>
      </c>
      <c r="BT23">
        <v>1611.3216</v>
      </c>
      <c r="BU23">
        <v>3.36</v>
      </c>
      <c r="BV23">
        <v>0</v>
      </c>
      <c r="BW23">
        <v>1</v>
      </c>
      <c r="CU23">
        <f>ROUND(AT23*Source!I70*AH23*AL23,2)</f>
        <v>32226.43</v>
      </c>
      <c r="CV23">
        <f>ROUND(Y23*Source!I70,7)</f>
        <v>20.16</v>
      </c>
      <c r="CW23">
        <v>0</v>
      </c>
      <c r="CX23">
        <f>ROUND(Y23*Source!I70,7)</f>
        <v>20.16</v>
      </c>
      <c r="CY23">
        <f>AD23</f>
        <v>479.56</v>
      </c>
      <c r="CZ23">
        <f>AH23</f>
        <v>479.56</v>
      </c>
      <c r="DA23">
        <f>AL23</f>
        <v>1</v>
      </c>
      <c r="DB23">
        <f>ROUND((ROUND(AT23*CZ23,2)*ROUND(0.3,7)),6)</f>
        <v>1611.3209999999999</v>
      </c>
      <c r="DC23">
        <f>ROUND((ROUND(AT23*AG23,2)*ROUND(0.3,7)),6)</f>
        <v>0</v>
      </c>
      <c r="DD23" t="s">
        <v>3</v>
      </c>
      <c r="DE23" t="s">
        <v>3</v>
      </c>
      <c r="DF23">
        <f>ROUND(ROUND(AE23,2)*CX23,2)</f>
        <v>0</v>
      </c>
      <c r="DG23">
        <f t="shared" si="13"/>
        <v>0</v>
      </c>
      <c r="DH23">
        <f t="shared" si="1"/>
        <v>0</v>
      </c>
      <c r="DI23">
        <f t="shared" si="2"/>
        <v>9667.93</v>
      </c>
      <c r="DJ23">
        <f>DI23</f>
        <v>9667.93</v>
      </c>
      <c r="DK23">
        <v>1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ROW(Source!A70)</f>
        <v>70</v>
      </c>
      <c r="B24">
        <v>65174513</v>
      </c>
      <c r="C24">
        <v>65174771</v>
      </c>
      <c r="D24">
        <v>37064876</v>
      </c>
      <c r="E24">
        <v>112</v>
      </c>
      <c r="F24">
        <v>1</v>
      </c>
      <c r="G24">
        <v>1</v>
      </c>
      <c r="H24">
        <v>1</v>
      </c>
      <c r="I24" t="s">
        <v>336</v>
      </c>
      <c r="J24" t="s">
        <v>3</v>
      </c>
      <c r="K24" t="s">
        <v>337</v>
      </c>
      <c r="L24">
        <v>1191</v>
      </c>
      <c r="N24">
        <v>1013</v>
      </c>
      <c r="O24" t="s">
        <v>326</v>
      </c>
      <c r="P24" t="s">
        <v>326</v>
      </c>
      <c r="Q24">
        <v>1</v>
      </c>
      <c r="W24">
        <v>0</v>
      </c>
      <c r="X24">
        <v>-1417349443</v>
      </c>
      <c r="Y24">
        <f>(AT24*ROUND(0.3,7))</f>
        <v>6.0000000000000001E-3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3</v>
      </c>
      <c r="AT24">
        <v>0.02</v>
      </c>
      <c r="AU24" t="s">
        <v>127</v>
      </c>
      <c r="AV24">
        <v>2</v>
      </c>
      <c r="AW24">
        <v>2</v>
      </c>
      <c r="AX24">
        <v>65174782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ROUND(Y24*Source!I70,7)</f>
        <v>3.5999999999999997E-2</v>
      </c>
      <c r="CY24">
        <f>AD24</f>
        <v>0</v>
      </c>
      <c r="CZ24">
        <f>AH24</f>
        <v>0</v>
      </c>
      <c r="DA24">
        <f>AL24</f>
        <v>1</v>
      </c>
      <c r="DB24">
        <f>ROUND((ROUND(AT24*CZ24,2)*ROUND(0.3,7)),6)</f>
        <v>0</v>
      </c>
      <c r="DC24">
        <f>ROUND((ROUND(AT24*AG24,2)*ROUND(0.3,7)),6)</f>
        <v>0</v>
      </c>
      <c r="DD24" t="s">
        <v>3</v>
      </c>
      <c r="DE24" t="s">
        <v>3</v>
      </c>
      <c r="DF24">
        <f>ROUND(ROUND(AE24,2)*CX24,2)</f>
        <v>0</v>
      </c>
      <c r="DG24">
        <f t="shared" si="13"/>
        <v>0</v>
      </c>
      <c r="DH24">
        <f t="shared" si="1"/>
        <v>0</v>
      </c>
      <c r="DI24">
        <f t="shared" si="2"/>
        <v>0</v>
      </c>
      <c r="DJ24">
        <f>DI24</f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ROW(Source!A70)</f>
        <v>70</v>
      </c>
      <c r="B25">
        <v>65174513</v>
      </c>
      <c r="C25">
        <v>65174771</v>
      </c>
      <c r="D25">
        <v>64001515</v>
      </c>
      <c r="E25">
        <v>1</v>
      </c>
      <c r="F25">
        <v>1</v>
      </c>
      <c r="G25">
        <v>1</v>
      </c>
      <c r="H25">
        <v>2</v>
      </c>
      <c r="I25" t="s">
        <v>348</v>
      </c>
      <c r="J25" t="s">
        <v>349</v>
      </c>
      <c r="K25" t="s">
        <v>350</v>
      </c>
      <c r="L25">
        <v>1368</v>
      </c>
      <c r="N25">
        <v>1011</v>
      </c>
      <c r="O25" t="s">
        <v>341</v>
      </c>
      <c r="P25" t="s">
        <v>341</v>
      </c>
      <c r="Q25">
        <v>1</v>
      </c>
      <c r="W25">
        <v>0</v>
      </c>
      <c r="X25">
        <v>-613270886</v>
      </c>
      <c r="Y25">
        <f>(AT25*ROUND(0.3,7))</f>
        <v>3.0000000000000001E-3</v>
      </c>
      <c r="AA25">
        <v>0</v>
      </c>
      <c r="AB25">
        <v>1551.19</v>
      </c>
      <c r="AC25">
        <v>658.94</v>
      </c>
      <c r="AD25">
        <v>0</v>
      </c>
      <c r="AE25">
        <v>0</v>
      </c>
      <c r="AF25">
        <v>1551.19</v>
      </c>
      <c r="AG25">
        <v>658.94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3</v>
      </c>
      <c r="AT25">
        <v>0.01</v>
      </c>
      <c r="AU25" t="s">
        <v>127</v>
      </c>
      <c r="AV25">
        <v>1</v>
      </c>
      <c r="AW25">
        <v>2</v>
      </c>
      <c r="AX25">
        <v>65174783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15.511900000000001</v>
      </c>
      <c r="BL25">
        <v>6.5894000000000004</v>
      </c>
      <c r="BM25">
        <v>0</v>
      </c>
      <c r="BN25">
        <v>0</v>
      </c>
      <c r="BO25">
        <v>0.01</v>
      </c>
      <c r="BP25">
        <v>1</v>
      </c>
      <c r="BQ25">
        <v>0</v>
      </c>
      <c r="BR25">
        <v>4.6535700000000002</v>
      </c>
      <c r="BS25">
        <v>1.9768200000000002</v>
      </c>
      <c r="BT25">
        <v>0</v>
      </c>
      <c r="BU25">
        <v>0</v>
      </c>
      <c r="BV25">
        <v>3.0000000000000001E-3</v>
      </c>
      <c r="BW25">
        <v>1</v>
      </c>
      <c r="CV25">
        <v>0</v>
      </c>
      <c r="CW25">
        <f>ROUND(Y25*Source!I70*DO25,7)</f>
        <v>1.7999999999999999E-2</v>
      </c>
      <c r="CX25">
        <f>ROUND(Y25*Source!I70,7)</f>
        <v>1.7999999999999999E-2</v>
      </c>
      <c r="CY25">
        <f>AB25</f>
        <v>1551.19</v>
      </c>
      <c r="CZ25">
        <f>AF25</f>
        <v>1551.19</v>
      </c>
      <c r="DA25">
        <f>AJ25</f>
        <v>1</v>
      </c>
      <c r="DB25">
        <f>ROUND((ROUND(AT25*CZ25,2)*ROUND(0.3,7)),6)</f>
        <v>4.6529999999999996</v>
      </c>
      <c r="DC25">
        <f>ROUND((ROUND(AT25*AG25,2)*ROUND(0.3,7)),6)</f>
        <v>1.9770000000000001</v>
      </c>
      <c r="DD25" t="s">
        <v>3</v>
      </c>
      <c r="DE25" t="s">
        <v>3</v>
      </c>
      <c r="DF25">
        <f>ROUND(ROUND(AE25,2)*CX25,2)</f>
        <v>0</v>
      </c>
      <c r="DG25">
        <f t="shared" si="13"/>
        <v>27.92</v>
      </c>
      <c r="DH25">
        <f t="shared" si="1"/>
        <v>11.86</v>
      </c>
      <c r="DI25">
        <f t="shared" si="2"/>
        <v>0</v>
      </c>
      <c r="DJ25">
        <f>DG25+DH25</f>
        <v>39.78</v>
      </c>
      <c r="DK25">
        <v>1</v>
      </c>
      <c r="DL25" t="s">
        <v>351</v>
      </c>
      <c r="DM25">
        <v>6</v>
      </c>
      <c r="DN25" t="s">
        <v>326</v>
      </c>
      <c r="DO25">
        <v>1</v>
      </c>
    </row>
    <row r="26" spans="1:119" x14ac:dyDescent="0.2">
      <c r="A26">
        <f>ROW(Source!A70)</f>
        <v>70</v>
      </c>
      <c r="B26">
        <v>65174513</v>
      </c>
      <c r="C26">
        <v>65174771</v>
      </c>
      <c r="D26">
        <v>64002400</v>
      </c>
      <c r="E26">
        <v>1</v>
      </c>
      <c r="F26">
        <v>1</v>
      </c>
      <c r="G26">
        <v>1</v>
      </c>
      <c r="H26">
        <v>2</v>
      </c>
      <c r="I26" t="s">
        <v>358</v>
      </c>
      <c r="J26" t="s">
        <v>359</v>
      </c>
      <c r="K26" t="s">
        <v>360</v>
      </c>
      <c r="L26">
        <v>1368</v>
      </c>
      <c r="N26">
        <v>1011</v>
      </c>
      <c r="O26" t="s">
        <v>341</v>
      </c>
      <c r="P26" t="s">
        <v>341</v>
      </c>
      <c r="Q26">
        <v>1</v>
      </c>
      <c r="W26">
        <v>0</v>
      </c>
      <c r="X26">
        <v>1032761012</v>
      </c>
      <c r="Y26">
        <f>(AT26*ROUND(0.3,7))</f>
        <v>3.0000000000000001E-3</v>
      </c>
      <c r="AA26">
        <v>0</v>
      </c>
      <c r="AB26">
        <v>578.28</v>
      </c>
      <c r="AC26">
        <v>490.55</v>
      </c>
      <c r="AD26">
        <v>0</v>
      </c>
      <c r="AE26">
        <v>0</v>
      </c>
      <c r="AF26">
        <v>477.92</v>
      </c>
      <c r="AG26">
        <v>490.55</v>
      </c>
      <c r="AH26">
        <v>0</v>
      </c>
      <c r="AI26">
        <v>1</v>
      </c>
      <c r="AJ26">
        <v>1.21</v>
      </c>
      <c r="AK26">
        <v>1</v>
      </c>
      <c r="AL26">
        <v>1</v>
      </c>
      <c r="AM26">
        <v>2</v>
      </c>
      <c r="AN26">
        <v>0</v>
      </c>
      <c r="AO26">
        <v>0</v>
      </c>
      <c r="AP26">
        <v>1</v>
      </c>
      <c r="AQ26">
        <v>1</v>
      </c>
      <c r="AR26">
        <v>0</v>
      </c>
      <c r="AS26" t="s">
        <v>3</v>
      </c>
      <c r="AT26">
        <v>0.01</v>
      </c>
      <c r="AU26" t="s">
        <v>127</v>
      </c>
      <c r="AV26">
        <v>1</v>
      </c>
      <c r="AW26">
        <v>2</v>
      </c>
      <c r="AX26">
        <v>65174784</v>
      </c>
      <c r="AY26">
        <v>1</v>
      </c>
      <c r="AZ26">
        <v>0</v>
      </c>
      <c r="BA26">
        <v>26</v>
      </c>
      <c r="BB26">
        <v>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4.7792000000000003</v>
      </c>
      <c r="BL26">
        <v>4.9055</v>
      </c>
      <c r="BM26">
        <v>0</v>
      </c>
      <c r="BN26">
        <v>0</v>
      </c>
      <c r="BO26">
        <v>0.01</v>
      </c>
      <c r="BP26">
        <v>1</v>
      </c>
      <c r="BQ26">
        <v>0</v>
      </c>
      <c r="BR26">
        <v>1.4337600000000001</v>
      </c>
      <c r="BS26">
        <v>1.4716500000000001</v>
      </c>
      <c r="BT26">
        <v>0</v>
      </c>
      <c r="BU26">
        <v>0</v>
      </c>
      <c r="BV26">
        <v>3.0000000000000001E-3</v>
      </c>
      <c r="BW26">
        <v>1</v>
      </c>
      <c r="CV26">
        <v>0</v>
      </c>
      <c r="CW26">
        <f>ROUND(Y26*Source!I70*DO26,7)</f>
        <v>1.7999999999999999E-2</v>
      </c>
      <c r="CX26">
        <f>ROUND(Y26*Source!I70,7)</f>
        <v>1.7999999999999999E-2</v>
      </c>
      <c r="CY26">
        <f>AB26</f>
        <v>578.28</v>
      </c>
      <c r="CZ26">
        <f>AF26</f>
        <v>477.92</v>
      </c>
      <c r="DA26">
        <f>AJ26</f>
        <v>1.21</v>
      </c>
      <c r="DB26">
        <f>ROUND((ROUND(AT26*CZ26,2)*ROUND(0.3,7)),6)</f>
        <v>1.4339999999999999</v>
      </c>
      <c r="DC26">
        <f>ROUND((ROUND(AT26*AG26,2)*ROUND(0.3,7)),6)</f>
        <v>1.4730000000000001</v>
      </c>
      <c r="DD26" t="s">
        <v>3</v>
      </c>
      <c r="DE26" t="s">
        <v>3</v>
      </c>
      <c r="DF26">
        <f>ROUND(ROUND(AE26,2)*CX26,2)</f>
        <v>0</v>
      </c>
      <c r="DG26">
        <f>ROUND(ROUND(AF26*AJ26,2)*CX26,2)</f>
        <v>10.41</v>
      </c>
      <c r="DH26">
        <f t="shared" si="1"/>
        <v>8.83</v>
      </c>
      <c r="DI26">
        <f t="shared" si="2"/>
        <v>0</v>
      </c>
      <c r="DJ26">
        <f>DG26+DH26</f>
        <v>19.240000000000002</v>
      </c>
      <c r="DK26">
        <v>0</v>
      </c>
      <c r="DL26" t="s">
        <v>342</v>
      </c>
      <c r="DM26">
        <v>4</v>
      </c>
      <c r="DN26" t="s">
        <v>326</v>
      </c>
      <c r="DO26">
        <v>1</v>
      </c>
    </row>
    <row r="27" spans="1:119" x14ac:dyDescent="0.2">
      <c r="A27">
        <f>ROW(Source!A70)</f>
        <v>70</v>
      </c>
      <c r="B27">
        <v>65174513</v>
      </c>
      <c r="C27">
        <v>65174771</v>
      </c>
      <c r="D27">
        <v>63953063</v>
      </c>
      <c r="E27">
        <v>1</v>
      </c>
      <c r="F27">
        <v>1</v>
      </c>
      <c r="G27">
        <v>1</v>
      </c>
      <c r="H27">
        <v>3</v>
      </c>
      <c r="I27" t="s">
        <v>382</v>
      </c>
      <c r="J27" t="s">
        <v>383</v>
      </c>
      <c r="K27" t="s">
        <v>384</v>
      </c>
      <c r="L27">
        <v>1348</v>
      </c>
      <c r="N27">
        <v>1009</v>
      </c>
      <c r="O27" t="s">
        <v>368</v>
      </c>
      <c r="P27" t="s">
        <v>368</v>
      </c>
      <c r="Q27">
        <v>1000</v>
      </c>
      <c r="W27">
        <v>0</v>
      </c>
      <c r="X27">
        <v>1633468425</v>
      </c>
      <c r="Y27">
        <f>(AT27*ROUND(0,7))</f>
        <v>0</v>
      </c>
      <c r="AA27">
        <v>135080.51999999999</v>
      </c>
      <c r="AB27">
        <v>0</v>
      </c>
      <c r="AC27">
        <v>0</v>
      </c>
      <c r="AD27">
        <v>0</v>
      </c>
      <c r="AE27">
        <v>116448.72</v>
      </c>
      <c r="AF27">
        <v>0</v>
      </c>
      <c r="AG27">
        <v>0</v>
      </c>
      <c r="AH27">
        <v>0</v>
      </c>
      <c r="AI27">
        <v>1.1599999999999999</v>
      </c>
      <c r="AJ27">
        <v>1</v>
      </c>
      <c r="AK27">
        <v>1</v>
      </c>
      <c r="AL27">
        <v>1</v>
      </c>
      <c r="AM27">
        <v>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3</v>
      </c>
      <c r="AT27">
        <v>8.0000000000000004E-4</v>
      </c>
      <c r="AU27" t="s">
        <v>126</v>
      </c>
      <c r="AV27">
        <v>0</v>
      </c>
      <c r="AW27">
        <v>2</v>
      </c>
      <c r="AX27">
        <v>65174785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93.15897600000001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1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ROUND(Y27*Source!I70,7)</f>
        <v>0</v>
      </c>
      <c r="CY27">
        <f>AA27</f>
        <v>135080.51999999999</v>
      </c>
      <c r="CZ27">
        <f>AE27</f>
        <v>116448.72</v>
      </c>
      <c r="DA27">
        <f>AI27</f>
        <v>1.1599999999999999</v>
      </c>
      <c r="DB27">
        <f>ROUND((ROUND(AT27*CZ27,2)*ROUND(0,7)),6)</f>
        <v>0</v>
      </c>
      <c r="DC27">
        <f>ROUND((ROUND(AT27*AG27,2)*ROUND(0,7)),6)</f>
        <v>0</v>
      </c>
      <c r="DD27" t="s">
        <v>3</v>
      </c>
      <c r="DE27" t="s">
        <v>3</v>
      </c>
      <c r="DF27">
        <f>ROUND(ROUND(AE27*AI27,2)*CX27,2)</f>
        <v>0</v>
      </c>
      <c r="DG27">
        <f t="shared" ref="DG27:DG33" si="15">ROUND(ROUND(AF27,2)*CX27,2)</f>
        <v>0</v>
      </c>
      <c r="DH27">
        <f t="shared" si="1"/>
        <v>0</v>
      </c>
      <c r="DI27">
        <f t="shared" si="2"/>
        <v>0</v>
      </c>
      <c r="DJ27">
        <f>DF27</f>
        <v>0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ROW(Source!A70)</f>
        <v>70</v>
      </c>
      <c r="B28">
        <v>65174513</v>
      </c>
      <c r="C28">
        <v>65174771</v>
      </c>
      <c r="D28">
        <v>63953080</v>
      </c>
      <c r="E28">
        <v>1</v>
      </c>
      <c r="F28">
        <v>1</v>
      </c>
      <c r="G28">
        <v>1</v>
      </c>
      <c r="H28">
        <v>3</v>
      </c>
      <c r="I28" t="s">
        <v>385</v>
      </c>
      <c r="J28" t="s">
        <v>386</v>
      </c>
      <c r="K28" t="s">
        <v>387</v>
      </c>
      <c r="L28">
        <v>1348</v>
      </c>
      <c r="N28">
        <v>1009</v>
      </c>
      <c r="O28" t="s">
        <v>368</v>
      </c>
      <c r="P28" t="s">
        <v>368</v>
      </c>
      <c r="Q28">
        <v>1000</v>
      </c>
      <c r="W28">
        <v>0</v>
      </c>
      <c r="X28">
        <v>-1314008619</v>
      </c>
      <c r="Y28">
        <f>(AT28*ROUND(0,7))</f>
        <v>0</v>
      </c>
      <c r="AA28">
        <v>144834.14000000001</v>
      </c>
      <c r="AB28">
        <v>0</v>
      </c>
      <c r="AC28">
        <v>0</v>
      </c>
      <c r="AD28">
        <v>0</v>
      </c>
      <c r="AE28">
        <v>81827.199999999997</v>
      </c>
      <c r="AF28">
        <v>0</v>
      </c>
      <c r="AG28">
        <v>0</v>
      </c>
      <c r="AH28">
        <v>0</v>
      </c>
      <c r="AI28">
        <v>1.77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0</v>
      </c>
      <c r="AP28">
        <v>1</v>
      </c>
      <c r="AQ28">
        <v>1</v>
      </c>
      <c r="AR28">
        <v>0</v>
      </c>
      <c r="AS28" t="s">
        <v>3</v>
      </c>
      <c r="AT28">
        <v>2.0000000000000002E-5</v>
      </c>
      <c r="AU28" t="s">
        <v>126</v>
      </c>
      <c r="AV28">
        <v>0</v>
      </c>
      <c r="AW28">
        <v>2</v>
      </c>
      <c r="AX28">
        <v>65174786</v>
      </c>
      <c r="AY28">
        <v>1</v>
      </c>
      <c r="AZ28">
        <v>0</v>
      </c>
      <c r="BA28">
        <v>28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1.636544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1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ROUND(Y28*Source!I70,7)</f>
        <v>0</v>
      </c>
      <c r="CY28">
        <f>AA28</f>
        <v>144834.14000000001</v>
      </c>
      <c r="CZ28">
        <f>AE28</f>
        <v>81827.199999999997</v>
      </c>
      <c r="DA28">
        <f>AI28</f>
        <v>1.77</v>
      </c>
      <c r="DB28">
        <f>ROUND((ROUND(AT28*CZ28,2)*ROUND(0,7)),6)</f>
        <v>0</v>
      </c>
      <c r="DC28">
        <f>ROUND((ROUND(AT28*AG28,2)*ROUND(0,7)),6)</f>
        <v>0</v>
      </c>
      <c r="DD28" t="s">
        <v>3</v>
      </c>
      <c r="DE28" t="s">
        <v>3</v>
      </c>
      <c r="DF28">
        <f>ROUND(ROUND(AE28*AI28,2)*CX28,2)</f>
        <v>0</v>
      </c>
      <c r="DG28">
        <f t="shared" si="15"/>
        <v>0</v>
      </c>
      <c r="DH28">
        <f t="shared" si="1"/>
        <v>0</v>
      </c>
      <c r="DI28">
        <f t="shared" si="2"/>
        <v>0</v>
      </c>
      <c r="DJ28">
        <f>DF28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ROW(Source!A70)</f>
        <v>70</v>
      </c>
      <c r="B29">
        <v>65174513</v>
      </c>
      <c r="C29">
        <v>65174771</v>
      </c>
      <c r="D29">
        <v>63954970</v>
      </c>
      <c r="E29">
        <v>1</v>
      </c>
      <c r="F29">
        <v>1</v>
      </c>
      <c r="G29">
        <v>1</v>
      </c>
      <c r="H29">
        <v>3</v>
      </c>
      <c r="I29" t="s">
        <v>361</v>
      </c>
      <c r="J29" t="s">
        <v>362</v>
      </c>
      <c r="K29" t="s">
        <v>363</v>
      </c>
      <c r="L29">
        <v>1302</v>
      </c>
      <c r="N29">
        <v>1003</v>
      </c>
      <c r="O29" t="s">
        <v>364</v>
      </c>
      <c r="P29" t="s">
        <v>364</v>
      </c>
      <c r="Q29">
        <v>10</v>
      </c>
      <c r="W29">
        <v>0</v>
      </c>
      <c r="X29">
        <v>713922976</v>
      </c>
      <c r="Y29">
        <f>(AT29*ROUND(0,7))</f>
        <v>0</v>
      </c>
      <c r="AA29">
        <v>57.7</v>
      </c>
      <c r="AB29">
        <v>0</v>
      </c>
      <c r="AC29">
        <v>0</v>
      </c>
      <c r="AD29">
        <v>0</v>
      </c>
      <c r="AE29">
        <v>37.71</v>
      </c>
      <c r="AF29">
        <v>0</v>
      </c>
      <c r="AG29">
        <v>0</v>
      </c>
      <c r="AH29">
        <v>0</v>
      </c>
      <c r="AI29">
        <v>1.53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3</v>
      </c>
      <c r="AT29">
        <v>2.4E-2</v>
      </c>
      <c r="AU29" t="s">
        <v>126</v>
      </c>
      <c r="AV29">
        <v>0</v>
      </c>
      <c r="AW29">
        <v>2</v>
      </c>
      <c r="AX29">
        <v>65174787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0.90504000000000007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ROUND(Y29*Source!I70,7)</f>
        <v>0</v>
      </c>
      <c r="CY29">
        <f>AA29</f>
        <v>57.7</v>
      </c>
      <c r="CZ29">
        <f>AE29</f>
        <v>37.71</v>
      </c>
      <c r="DA29">
        <f>AI29</f>
        <v>1.53</v>
      </c>
      <c r="DB29">
        <f>ROUND((ROUND(AT29*CZ29,2)*ROUND(0,7)),6)</f>
        <v>0</v>
      </c>
      <c r="DC29">
        <f>ROUND((ROUND(AT29*AG29,2)*ROUND(0,7)),6)</f>
        <v>0</v>
      </c>
      <c r="DD29" t="s">
        <v>3</v>
      </c>
      <c r="DE29" t="s">
        <v>3</v>
      </c>
      <c r="DF29">
        <f>ROUND(ROUND(AE29*AI29,2)*CX29,2)</f>
        <v>0</v>
      </c>
      <c r="DG29">
        <f t="shared" si="15"/>
        <v>0</v>
      </c>
      <c r="DH29">
        <f t="shared" si="1"/>
        <v>0</v>
      </c>
      <c r="DI29">
        <f t="shared" si="2"/>
        <v>0</v>
      </c>
      <c r="DJ29">
        <f>DF29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ROW(Source!A70)</f>
        <v>70</v>
      </c>
      <c r="B30">
        <v>65174513</v>
      </c>
      <c r="C30">
        <v>65174771</v>
      </c>
      <c r="D30">
        <v>63979957</v>
      </c>
      <c r="E30">
        <v>1</v>
      </c>
      <c r="F30">
        <v>1</v>
      </c>
      <c r="G30">
        <v>1</v>
      </c>
      <c r="H30">
        <v>3</v>
      </c>
      <c r="I30" t="s">
        <v>388</v>
      </c>
      <c r="J30" t="s">
        <v>389</v>
      </c>
      <c r="K30" t="s">
        <v>390</v>
      </c>
      <c r="L30">
        <v>1425</v>
      </c>
      <c r="N30">
        <v>1013</v>
      </c>
      <c r="O30" t="s">
        <v>185</v>
      </c>
      <c r="P30" t="s">
        <v>185</v>
      </c>
      <c r="Q30">
        <v>1</v>
      </c>
      <c r="W30">
        <v>0</v>
      </c>
      <c r="X30">
        <v>-189401294</v>
      </c>
      <c r="Y30">
        <f>(AT30*ROUND(0,7))</f>
        <v>0</v>
      </c>
      <c r="AA30">
        <v>36051.879999999997</v>
      </c>
      <c r="AB30">
        <v>0</v>
      </c>
      <c r="AC30">
        <v>0</v>
      </c>
      <c r="AD30">
        <v>0</v>
      </c>
      <c r="AE30">
        <v>28612.6</v>
      </c>
      <c r="AF30">
        <v>0</v>
      </c>
      <c r="AG30">
        <v>0</v>
      </c>
      <c r="AH30">
        <v>0</v>
      </c>
      <c r="AI30">
        <v>1.26</v>
      </c>
      <c r="AJ30">
        <v>1</v>
      </c>
      <c r="AK30">
        <v>1</v>
      </c>
      <c r="AL30">
        <v>1</v>
      </c>
      <c r="AM30">
        <v>2</v>
      </c>
      <c r="AN30">
        <v>0</v>
      </c>
      <c r="AO30">
        <v>0</v>
      </c>
      <c r="AP30">
        <v>1</v>
      </c>
      <c r="AQ30">
        <v>1</v>
      </c>
      <c r="AR30">
        <v>0</v>
      </c>
      <c r="AS30" t="s">
        <v>3</v>
      </c>
      <c r="AT30">
        <v>3.1E-2</v>
      </c>
      <c r="AU30" t="s">
        <v>126</v>
      </c>
      <c r="AV30">
        <v>0</v>
      </c>
      <c r="AW30">
        <v>2</v>
      </c>
      <c r="AX30">
        <v>65174788</v>
      </c>
      <c r="AY30">
        <v>1</v>
      </c>
      <c r="AZ30">
        <v>0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886.99059999999997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1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ROUND(Y30*Source!I70,7)</f>
        <v>0</v>
      </c>
      <c r="CY30">
        <f>AA30</f>
        <v>36051.879999999997</v>
      </c>
      <c r="CZ30">
        <f>AE30</f>
        <v>28612.6</v>
      </c>
      <c r="DA30">
        <f>AI30</f>
        <v>1.26</v>
      </c>
      <c r="DB30">
        <f>ROUND((ROUND(AT30*CZ30,2)*ROUND(0,7)),6)</f>
        <v>0</v>
      </c>
      <c r="DC30">
        <f>ROUND((ROUND(AT30*AG30,2)*ROUND(0,7)),6)</f>
        <v>0</v>
      </c>
      <c r="DD30" t="s">
        <v>3</v>
      </c>
      <c r="DE30" t="s">
        <v>3</v>
      </c>
      <c r="DF30">
        <f>ROUND(ROUND(AE30*AI30,2)*CX30,2)</f>
        <v>0</v>
      </c>
      <c r="DG30">
        <f t="shared" si="15"/>
        <v>0</v>
      </c>
      <c r="DH30">
        <f t="shared" si="1"/>
        <v>0</v>
      </c>
      <c r="DI30">
        <f t="shared" si="2"/>
        <v>0</v>
      </c>
      <c r="DJ30">
        <f>DF30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ROW(Source!A70)</f>
        <v>70</v>
      </c>
      <c r="B31">
        <v>65174513</v>
      </c>
      <c r="C31">
        <v>65174771</v>
      </c>
      <c r="D31">
        <v>63889959</v>
      </c>
      <c r="E31">
        <v>112</v>
      </c>
      <c r="F31">
        <v>1</v>
      </c>
      <c r="G31">
        <v>1</v>
      </c>
      <c r="H31">
        <v>3</v>
      </c>
      <c r="I31" t="s">
        <v>378</v>
      </c>
      <c r="J31" t="s">
        <v>3</v>
      </c>
      <c r="K31" t="s">
        <v>379</v>
      </c>
      <c r="L31">
        <v>3277935</v>
      </c>
      <c r="N31">
        <v>1013</v>
      </c>
      <c r="O31" t="s">
        <v>380</v>
      </c>
      <c r="P31" t="s">
        <v>380</v>
      </c>
      <c r="Q31">
        <v>1</v>
      </c>
      <c r="W31">
        <v>0</v>
      </c>
      <c r="X31">
        <v>274903907</v>
      </c>
      <c r="Y31">
        <f t="shared" ref="Y31:Y75" si="16">AT31</f>
        <v>2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0</v>
      </c>
      <c r="AQ31">
        <v>1</v>
      </c>
      <c r="AR31">
        <v>0</v>
      </c>
      <c r="AS31" t="s">
        <v>3</v>
      </c>
      <c r="AT31">
        <v>2</v>
      </c>
      <c r="AU31" t="s">
        <v>3</v>
      </c>
      <c r="AV31">
        <v>0</v>
      </c>
      <c r="AW31">
        <v>2</v>
      </c>
      <c r="AX31">
        <v>65174789</v>
      </c>
      <c r="AY31">
        <v>1</v>
      </c>
      <c r="AZ31">
        <v>2048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ROUND(Y31*Source!I70,7)</f>
        <v>12</v>
      </c>
      <c r="CY31">
        <f>AA31</f>
        <v>0</v>
      </c>
      <c r="CZ31">
        <f>AE31</f>
        <v>0</v>
      </c>
      <c r="DA31">
        <f>AI31</f>
        <v>1</v>
      </c>
      <c r="DB31">
        <f t="shared" ref="DB31:DB75" si="17">ROUND(ROUND(AT31*CZ31,2),6)</f>
        <v>0</v>
      </c>
      <c r="DC31">
        <f t="shared" ref="DC31:DC75" si="18">ROUND(ROUND(AT31*AG31,2),6)</f>
        <v>0</v>
      </c>
      <c r="DD31" t="s">
        <v>3</v>
      </c>
      <c r="DE31" t="s">
        <v>3</v>
      </c>
      <c r="DF31">
        <f t="shared" ref="DF31:DF44" si="19">ROUND(ROUND(AE31,2)*CX31,2)</f>
        <v>0</v>
      </c>
      <c r="DG31">
        <f t="shared" si="15"/>
        <v>0</v>
      </c>
      <c r="DH31">
        <f t="shared" si="1"/>
        <v>0</v>
      </c>
      <c r="DI31">
        <f t="shared" si="2"/>
        <v>0</v>
      </c>
      <c r="DJ31">
        <f>DF31</f>
        <v>0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ROW(Source!A106)</f>
        <v>106</v>
      </c>
      <c r="B32">
        <v>65174513</v>
      </c>
      <c r="C32">
        <v>65174847</v>
      </c>
      <c r="D32">
        <v>37064878</v>
      </c>
      <c r="E32">
        <v>109</v>
      </c>
      <c r="F32">
        <v>1</v>
      </c>
      <c r="G32">
        <v>1</v>
      </c>
      <c r="H32">
        <v>1</v>
      </c>
      <c r="I32" t="s">
        <v>346</v>
      </c>
      <c r="J32" t="s">
        <v>3</v>
      </c>
      <c r="K32" t="s">
        <v>347</v>
      </c>
      <c r="L32">
        <v>1191</v>
      </c>
      <c r="N32">
        <v>1013</v>
      </c>
      <c r="O32" t="s">
        <v>326</v>
      </c>
      <c r="P32" t="s">
        <v>326</v>
      </c>
      <c r="Q32">
        <v>1</v>
      </c>
      <c r="W32">
        <v>0</v>
      </c>
      <c r="X32">
        <v>-2012709214</v>
      </c>
      <c r="Y32">
        <f t="shared" si="16"/>
        <v>5.3</v>
      </c>
      <c r="AA32">
        <v>0</v>
      </c>
      <c r="AB32">
        <v>0</v>
      </c>
      <c r="AC32">
        <v>0</v>
      </c>
      <c r="AD32">
        <v>479.56</v>
      </c>
      <c r="AE32">
        <v>0</v>
      </c>
      <c r="AF32">
        <v>0</v>
      </c>
      <c r="AG32">
        <v>0</v>
      </c>
      <c r="AH32">
        <v>479.56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3</v>
      </c>
      <c r="AT32">
        <v>5.3</v>
      </c>
      <c r="AU32" t="s">
        <v>3</v>
      </c>
      <c r="AV32">
        <v>1</v>
      </c>
      <c r="AW32">
        <v>2</v>
      </c>
      <c r="AX32">
        <v>65174851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2541.6680000000001</v>
      </c>
      <c r="BN32">
        <v>5.3</v>
      </c>
      <c r="BO32">
        <v>0</v>
      </c>
      <c r="BP32">
        <v>1</v>
      </c>
      <c r="BQ32">
        <v>0</v>
      </c>
      <c r="BR32">
        <v>0</v>
      </c>
      <c r="BS32">
        <v>0</v>
      </c>
      <c r="BT32">
        <v>2541.6680000000001</v>
      </c>
      <c r="BU32">
        <v>5.3</v>
      </c>
      <c r="BV32">
        <v>0</v>
      </c>
      <c r="BW32">
        <v>1</v>
      </c>
      <c r="CU32">
        <f>ROUND(AT32*Source!I106*AH32*AL32,2)</f>
        <v>33550.019999999997</v>
      </c>
      <c r="CV32">
        <f>ROUND(Y32*Source!I106,7)</f>
        <v>69.959999999999994</v>
      </c>
      <c r="CW32">
        <v>0</v>
      </c>
      <c r="CX32">
        <f>ROUND(Y32*Source!I106,7)</f>
        <v>69.959999999999994</v>
      </c>
      <c r="CY32">
        <f>AD32</f>
        <v>479.56</v>
      </c>
      <c r="CZ32">
        <f>AH32</f>
        <v>479.56</v>
      </c>
      <c r="DA32">
        <f>AL32</f>
        <v>1</v>
      </c>
      <c r="DB32">
        <f t="shared" si="17"/>
        <v>2541.67</v>
      </c>
      <c r="DC32">
        <f t="shared" si="18"/>
        <v>0</v>
      </c>
      <c r="DD32" t="s">
        <v>3</v>
      </c>
      <c r="DE32" t="s">
        <v>3</v>
      </c>
      <c r="DF32">
        <f t="shared" si="19"/>
        <v>0</v>
      </c>
      <c r="DG32">
        <f t="shared" si="15"/>
        <v>0</v>
      </c>
      <c r="DH32">
        <f t="shared" si="1"/>
        <v>0</v>
      </c>
      <c r="DI32">
        <f t="shared" si="2"/>
        <v>33550.019999999997</v>
      </c>
      <c r="DJ32">
        <f>DI32</f>
        <v>33550.019999999997</v>
      </c>
      <c r="DK32">
        <v>1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ROW(Source!A106)</f>
        <v>106</v>
      </c>
      <c r="B33">
        <v>65174513</v>
      </c>
      <c r="C33">
        <v>65174847</v>
      </c>
      <c r="D33">
        <v>37064876</v>
      </c>
      <c r="E33">
        <v>109</v>
      </c>
      <c r="F33">
        <v>1</v>
      </c>
      <c r="G33">
        <v>1</v>
      </c>
      <c r="H33">
        <v>1</v>
      </c>
      <c r="I33" t="s">
        <v>336</v>
      </c>
      <c r="J33" t="s">
        <v>3</v>
      </c>
      <c r="K33" t="s">
        <v>337</v>
      </c>
      <c r="L33">
        <v>1191</v>
      </c>
      <c r="N33">
        <v>1013</v>
      </c>
      <c r="O33" t="s">
        <v>326</v>
      </c>
      <c r="P33" t="s">
        <v>326</v>
      </c>
      <c r="Q33">
        <v>1</v>
      </c>
      <c r="W33">
        <v>0</v>
      </c>
      <c r="X33">
        <v>-1417349443</v>
      </c>
      <c r="Y33">
        <f t="shared" si="16"/>
        <v>3.9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3</v>
      </c>
      <c r="AT33">
        <v>3.9</v>
      </c>
      <c r="AU33" t="s">
        <v>3</v>
      </c>
      <c r="AV33">
        <v>2</v>
      </c>
      <c r="AW33">
        <v>2</v>
      </c>
      <c r="AX33">
        <v>65174852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ROUND(Y33*Source!I106,7)</f>
        <v>51.48</v>
      </c>
      <c r="CY33">
        <f>AD33</f>
        <v>0</v>
      </c>
      <c r="CZ33">
        <f>AH33</f>
        <v>0</v>
      </c>
      <c r="DA33">
        <f>AL33</f>
        <v>1</v>
      </c>
      <c r="DB33">
        <f t="shared" si="17"/>
        <v>0</v>
      </c>
      <c r="DC33">
        <f t="shared" si="18"/>
        <v>0</v>
      </c>
      <c r="DD33" t="s">
        <v>3</v>
      </c>
      <c r="DE33" t="s">
        <v>3</v>
      </c>
      <c r="DF33">
        <f t="shared" si="19"/>
        <v>0</v>
      </c>
      <c r="DG33">
        <f t="shared" si="15"/>
        <v>0</v>
      </c>
      <c r="DH33">
        <f t="shared" ref="DH33:DH64" si="20">ROUND(ROUND(AG33,2)*CX33,2)</f>
        <v>0</v>
      </c>
      <c r="DI33">
        <f t="shared" ref="DI33:DI64" si="21">ROUND(ROUND(AH33,2)*CX33,2)</f>
        <v>0</v>
      </c>
      <c r="DJ33">
        <f>DI33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ROW(Source!A106)</f>
        <v>106</v>
      </c>
      <c r="B34">
        <v>65174513</v>
      </c>
      <c r="C34">
        <v>65174847</v>
      </c>
      <c r="D34">
        <v>59055768</v>
      </c>
      <c r="E34">
        <v>1</v>
      </c>
      <c r="F34">
        <v>1</v>
      </c>
      <c r="G34">
        <v>1</v>
      </c>
      <c r="H34">
        <v>2</v>
      </c>
      <c r="I34" t="s">
        <v>358</v>
      </c>
      <c r="J34" t="s">
        <v>359</v>
      </c>
      <c r="K34" t="s">
        <v>360</v>
      </c>
      <c r="L34">
        <v>1368</v>
      </c>
      <c r="N34">
        <v>1011</v>
      </c>
      <c r="O34" t="s">
        <v>341</v>
      </c>
      <c r="P34" t="s">
        <v>341</v>
      </c>
      <c r="Q34">
        <v>1</v>
      </c>
      <c r="W34">
        <v>0</v>
      </c>
      <c r="X34">
        <v>721652621</v>
      </c>
      <c r="Y34">
        <f t="shared" si="16"/>
        <v>3.9</v>
      </c>
      <c r="AA34">
        <v>0</v>
      </c>
      <c r="AB34">
        <v>578.28</v>
      </c>
      <c r="AC34">
        <v>490.55</v>
      </c>
      <c r="AD34">
        <v>0</v>
      </c>
      <c r="AE34">
        <v>0</v>
      </c>
      <c r="AF34">
        <v>477.92</v>
      </c>
      <c r="AG34">
        <v>490.55</v>
      </c>
      <c r="AH34">
        <v>0</v>
      </c>
      <c r="AI34">
        <v>1</v>
      </c>
      <c r="AJ34">
        <v>1.21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3</v>
      </c>
      <c r="AT34">
        <v>3.9</v>
      </c>
      <c r="AU34" t="s">
        <v>3</v>
      </c>
      <c r="AV34">
        <v>1</v>
      </c>
      <c r="AW34">
        <v>2</v>
      </c>
      <c r="AX34">
        <v>65174853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1863.8879999999999</v>
      </c>
      <c r="BL34">
        <v>1913.145</v>
      </c>
      <c r="BM34">
        <v>0</v>
      </c>
      <c r="BN34">
        <v>0</v>
      </c>
      <c r="BO34">
        <v>3.9</v>
      </c>
      <c r="BP34">
        <v>1</v>
      </c>
      <c r="BQ34">
        <v>0</v>
      </c>
      <c r="BR34">
        <v>1863.8879999999999</v>
      </c>
      <c r="BS34">
        <v>1913.145</v>
      </c>
      <c r="BT34">
        <v>0</v>
      </c>
      <c r="BU34">
        <v>0</v>
      </c>
      <c r="BV34">
        <v>3.9</v>
      </c>
      <c r="BW34">
        <v>1</v>
      </c>
      <c r="CV34">
        <v>0</v>
      </c>
      <c r="CW34">
        <f>ROUND(Y34*Source!I106*DO34,7)</f>
        <v>51.48</v>
      </c>
      <c r="CX34">
        <f>ROUND(Y34*Source!I106,7)</f>
        <v>51.48</v>
      </c>
      <c r="CY34">
        <f>AB34</f>
        <v>578.28</v>
      </c>
      <c r="CZ34">
        <f>AF34</f>
        <v>477.92</v>
      </c>
      <c r="DA34">
        <f>AJ34</f>
        <v>1.21</v>
      </c>
      <c r="DB34">
        <f t="shared" si="17"/>
        <v>1863.89</v>
      </c>
      <c r="DC34">
        <f t="shared" si="18"/>
        <v>1913.15</v>
      </c>
      <c r="DD34" t="s">
        <v>3</v>
      </c>
      <c r="DE34" t="s">
        <v>3</v>
      </c>
      <c r="DF34">
        <f t="shared" si="19"/>
        <v>0</v>
      </c>
      <c r="DG34">
        <f>ROUND(ROUND(AF34*AJ34,2)*CX34,2)</f>
        <v>29769.85</v>
      </c>
      <c r="DH34">
        <f t="shared" si="20"/>
        <v>25253.51</v>
      </c>
      <c r="DI34">
        <f t="shared" si="21"/>
        <v>0</v>
      </c>
      <c r="DJ34">
        <f>DG34+DH34</f>
        <v>55023.360000000001</v>
      </c>
      <c r="DK34">
        <v>0</v>
      </c>
      <c r="DL34" t="s">
        <v>342</v>
      </c>
      <c r="DM34">
        <v>4</v>
      </c>
      <c r="DN34" t="s">
        <v>326</v>
      </c>
      <c r="DO34">
        <v>1</v>
      </c>
    </row>
    <row r="35" spans="1:119" x14ac:dyDescent="0.2">
      <c r="A35">
        <f>ROW(Source!A107)</f>
        <v>107</v>
      </c>
      <c r="B35">
        <v>65174513</v>
      </c>
      <c r="C35">
        <v>65174855</v>
      </c>
      <c r="D35">
        <v>37064878</v>
      </c>
      <c r="E35">
        <v>112</v>
      </c>
      <c r="F35">
        <v>1</v>
      </c>
      <c r="G35">
        <v>1</v>
      </c>
      <c r="H35">
        <v>1</v>
      </c>
      <c r="I35" t="s">
        <v>346</v>
      </c>
      <c r="J35" t="s">
        <v>3</v>
      </c>
      <c r="K35" t="s">
        <v>381</v>
      </c>
      <c r="L35">
        <v>1191</v>
      </c>
      <c r="N35">
        <v>1013</v>
      </c>
      <c r="O35" t="s">
        <v>326</v>
      </c>
      <c r="P35" t="s">
        <v>326</v>
      </c>
      <c r="Q35">
        <v>1</v>
      </c>
      <c r="W35">
        <v>0</v>
      </c>
      <c r="X35">
        <v>44848675</v>
      </c>
      <c r="Y35">
        <f t="shared" si="16"/>
        <v>1.99</v>
      </c>
      <c r="AA35">
        <v>0</v>
      </c>
      <c r="AB35">
        <v>0</v>
      </c>
      <c r="AC35">
        <v>0</v>
      </c>
      <c r="AD35">
        <v>479.56</v>
      </c>
      <c r="AE35">
        <v>0</v>
      </c>
      <c r="AF35">
        <v>0</v>
      </c>
      <c r="AG35">
        <v>0</v>
      </c>
      <c r="AH35">
        <v>479.56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3</v>
      </c>
      <c r="AT35">
        <v>1.99</v>
      </c>
      <c r="AU35" t="s">
        <v>3</v>
      </c>
      <c r="AV35">
        <v>1</v>
      </c>
      <c r="AW35">
        <v>2</v>
      </c>
      <c r="AX35">
        <v>65174860</v>
      </c>
      <c r="AY35">
        <v>1</v>
      </c>
      <c r="AZ35">
        <v>0</v>
      </c>
      <c r="BA35">
        <v>36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954.32439999999997</v>
      </c>
      <c r="BN35">
        <v>1.99</v>
      </c>
      <c r="BO35">
        <v>0</v>
      </c>
      <c r="BP35">
        <v>1</v>
      </c>
      <c r="BQ35">
        <v>0</v>
      </c>
      <c r="BR35">
        <v>0</v>
      </c>
      <c r="BS35">
        <v>0</v>
      </c>
      <c r="BT35">
        <v>954.32439999999997</v>
      </c>
      <c r="BU35">
        <v>1.99</v>
      </c>
      <c r="BV35">
        <v>0</v>
      </c>
      <c r="BW35">
        <v>1</v>
      </c>
      <c r="CU35">
        <f>ROUND(AT35*Source!I107*AH35*AL35,2)</f>
        <v>12597.08</v>
      </c>
      <c r="CV35">
        <f>ROUND(Y35*Source!I107,7)</f>
        <v>26.268000000000001</v>
      </c>
      <c r="CW35">
        <v>0</v>
      </c>
      <c r="CX35">
        <f>ROUND(Y35*Source!I107,7)</f>
        <v>26.268000000000001</v>
      </c>
      <c r="CY35">
        <f>AD35</f>
        <v>479.56</v>
      </c>
      <c r="CZ35">
        <f>AH35</f>
        <v>479.56</v>
      </c>
      <c r="DA35">
        <f>AL35</f>
        <v>1</v>
      </c>
      <c r="DB35">
        <f t="shared" si="17"/>
        <v>954.32</v>
      </c>
      <c r="DC35">
        <f t="shared" si="18"/>
        <v>0</v>
      </c>
      <c r="DD35" t="s">
        <v>3</v>
      </c>
      <c r="DE35" t="s">
        <v>3</v>
      </c>
      <c r="DF35">
        <f t="shared" si="19"/>
        <v>0</v>
      </c>
      <c r="DG35">
        <f>ROUND(ROUND(AF35,2)*CX35,2)</f>
        <v>0</v>
      </c>
      <c r="DH35">
        <f t="shared" si="20"/>
        <v>0</v>
      </c>
      <c r="DI35">
        <f t="shared" si="21"/>
        <v>12597.08</v>
      </c>
      <c r="DJ35">
        <f>DI35</f>
        <v>12597.08</v>
      </c>
      <c r="DK35">
        <v>1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ROW(Source!A107)</f>
        <v>107</v>
      </c>
      <c r="B36">
        <v>65174513</v>
      </c>
      <c r="C36">
        <v>65174855</v>
      </c>
      <c r="D36">
        <v>37064876</v>
      </c>
      <c r="E36">
        <v>112</v>
      </c>
      <c r="F36">
        <v>1</v>
      </c>
      <c r="G36">
        <v>1</v>
      </c>
      <c r="H36">
        <v>1</v>
      </c>
      <c r="I36" t="s">
        <v>336</v>
      </c>
      <c r="J36" t="s">
        <v>3</v>
      </c>
      <c r="K36" t="s">
        <v>337</v>
      </c>
      <c r="L36">
        <v>1191</v>
      </c>
      <c r="N36">
        <v>1013</v>
      </c>
      <c r="O36" t="s">
        <v>326</v>
      </c>
      <c r="P36" t="s">
        <v>326</v>
      </c>
      <c r="Q36">
        <v>1</v>
      </c>
      <c r="W36">
        <v>0</v>
      </c>
      <c r="X36">
        <v>-1417349443</v>
      </c>
      <c r="Y36">
        <f t="shared" si="16"/>
        <v>0.08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3</v>
      </c>
      <c r="AT36">
        <v>0.08</v>
      </c>
      <c r="AU36" t="s">
        <v>3</v>
      </c>
      <c r="AV36">
        <v>2</v>
      </c>
      <c r="AW36">
        <v>2</v>
      </c>
      <c r="AX36">
        <v>65174861</v>
      </c>
      <c r="AY36">
        <v>1</v>
      </c>
      <c r="AZ36">
        <v>0</v>
      </c>
      <c r="BA36">
        <v>37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ROUND(Y36*Source!I107,7)</f>
        <v>1.056</v>
      </c>
      <c r="CY36">
        <f>AD36</f>
        <v>0</v>
      </c>
      <c r="CZ36">
        <f>AH36</f>
        <v>0</v>
      </c>
      <c r="DA36">
        <f>AL36</f>
        <v>1</v>
      </c>
      <c r="DB36">
        <f t="shared" si="17"/>
        <v>0</v>
      </c>
      <c r="DC36">
        <f t="shared" si="18"/>
        <v>0</v>
      </c>
      <c r="DD36" t="s">
        <v>3</v>
      </c>
      <c r="DE36" t="s">
        <v>3</v>
      </c>
      <c r="DF36">
        <f t="shared" si="19"/>
        <v>0</v>
      </c>
      <c r="DG36">
        <f>ROUND(ROUND(AF36,2)*CX36,2)</f>
        <v>0</v>
      </c>
      <c r="DH36">
        <f t="shared" si="20"/>
        <v>0</v>
      </c>
      <c r="DI36">
        <f t="shared" si="21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ROW(Source!A107)</f>
        <v>107</v>
      </c>
      <c r="B37">
        <v>65174513</v>
      </c>
      <c r="C37">
        <v>65174855</v>
      </c>
      <c r="D37">
        <v>64002400</v>
      </c>
      <c r="E37">
        <v>1</v>
      </c>
      <c r="F37">
        <v>1</v>
      </c>
      <c r="G37">
        <v>1</v>
      </c>
      <c r="H37">
        <v>2</v>
      </c>
      <c r="I37" t="s">
        <v>358</v>
      </c>
      <c r="J37" t="s">
        <v>359</v>
      </c>
      <c r="K37" t="s">
        <v>360</v>
      </c>
      <c r="L37">
        <v>1368</v>
      </c>
      <c r="N37">
        <v>1011</v>
      </c>
      <c r="O37" t="s">
        <v>341</v>
      </c>
      <c r="P37" t="s">
        <v>341</v>
      </c>
      <c r="Q37">
        <v>1</v>
      </c>
      <c r="W37">
        <v>0</v>
      </c>
      <c r="X37">
        <v>1032761012</v>
      </c>
      <c r="Y37">
        <f t="shared" si="16"/>
        <v>0.08</v>
      </c>
      <c r="AA37">
        <v>0</v>
      </c>
      <c r="AB37">
        <v>578.28</v>
      </c>
      <c r="AC37">
        <v>490.55</v>
      </c>
      <c r="AD37">
        <v>0</v>
      </c>
      <c r="AE37">
        <v>0</v>
      </c>
      <c r="AF37">
        <v>477.92</v>
      </c>
      <c r="AG37">
        <v>490.55</v>
      </c>
      <c r="AH37">
        <v>0</v>
      </c>
      <c r="AI37">
        <v>1</v>
      </c>
      <c r="AJ37">
        <v>1.21</v>
      </c>
      <c r="AK37">
        <v>1</v>
      </c>
      <c r="AL37">
        <v>1</v>
      </c>
      <c r="AM37">
        <v>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3</v>
      </c>
      <c r="AT37">
        <v>0.08</v>
      </c>
      <c r="AU37" t="s">
        <v>3</v>
      </c>
      <c r="AV37">
        <v>1</v>
      </c>
      <c r="AW37">
        <v>2</v>
      </c>
      <c r="AX37">
        <v>65174862</v>
      </c>
      <c r="AY37">
        <v>1</v>
      </c>
      <c r="AZ37">
        <v>0</v>
      </c>
      <c r="BA37">
        <v>38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38.233600000000003</v>
      </c>
      <c r="BL37">
        <v>39.244</v>
      </c>
      <c r="BM37">
        <v>0</v>
      </c>
      <c r="BN37">
        <v>0</v>
      </c>
      <c r="BO37">
        <v>0.08</v>
      </c>
      <c r="BP37">
        <v>1</v>
      </c>
      <c r="BQ37">
        <v>0</v>
      </c>
      <c r="BR37">
        <v>38.233600000000003</v>
      </c>
      <c r="BS37">
        <v>39.244</v>
      </c>
      <c r="BT37">
        <v>0</v>
      </c>
      <c r="BU37">
        <v>0</v>
      </c>
      <c r="BV37">
        <v>0.08</v>
      </c>
      <c r="BW37">
        <v>1</v>
      </c>
      <c r="CV37">
        <v>0</v>
      </c>
      <c r="CW37">
        <f>ROUND(Y37*Source!I107*DO37,7)</f>
        <v>1.056</v>
      </c>
      <c r="CX37">
        <f>ROUND(Y37*Source!I107,7)</f>
        <v>1.056</v>
      </c>
      <c r="CY37">
        <f>AB37</f>
        <v>578.28</v>
      </c>
      <c r="CZ37">
        <f>AF37</f>
        <v>477.92</v>
      </c>
      <c r="DA37">
        <f>AJ37</f>
        <v>1.21</v>
      </c>
      <c r="DB37">
        <f t="shared" si="17"/>
        <v>38.229999999999997</v>
      </c>
      <c r="DC37">
        <f t="shared" si="18"/>
        <v>39.24</v>
      </c>
      <c r="DD37" t="s">
        <v>3</v>
      </c>
      <c r="DE37" t="s">
        <v>3</v>
      </c>
      <c r="DF37">
        <f t="shared" si="19"/>
        <v>0</v>
      </c>
      <c r="DG37">
        <f>ROUND(ROUND(AF37*AJ37,2)*CX37,2)</f>
        <v>610.66</v>
      </c>
      <c r="DH37">
        <f t="shared" si="20"/>
        <v>518.02</v>
      </c>
      <c r="DI37">
        <f t="shared" si="21"/>
        <v>0</v>
      </c>
      <c r="DJ37">
        <f>DG37+DH37</f>
        <v>1128.6799999999998</v>
      </c>
      <c r="DK37">
        <v>0</v>
      </c>
      <c r="DL37" t="s">
        <v>342</v>
      </c>
      <c r="DM37">
        <v>4</v>
      </c>
      <c r="DN37" t="s">
        <v>326</v>
      </c>
      <c r="DO37">
        <v>1</v>
      </c>
    </row>
    <row r="38" spans="1:119" x14ac:dyDescent="0.2">
      <c r="A38">
        <f>ROW(Source!A107)</f>
        <v>107</v>
      </c>
      <c r="B38">
        <v>65174513</v>
      </c>
      <c r="C38">
        <v>65174855</v>
      </c>
      <c r="D38">
        <v>63889959</v>
      </c>
      <c r="E38">
        <v>112</v>
      </c>
      <c r="F38">
        <v>1</v>
      </c>
      <c r="G38">
        <v>1</v>
      </c>
      <c r="H38">
        <v>3</v>
      </c>
      <c r="I38" t="s">
        <v>378</v>
      </c>
      <c r="J38" t="s">
        <v>3</v>
      </c>
      <c r="K38" t="s">
        <v>379</v>
      </c>
      <c r="L38">
        <v>3277935</v>
      </c>
      <c r="N38">
        <v>1013</v>
      </c>
      <c r="O38" t="s">
        <v>380</v>
      </c>
      <c r="P38" t="s">
        <v>380</v>
      </c>
      <c r="Q38">
        <v>1</v>
      </c>
      <c r="W38">
        <v>0</v>
      </c>
      <c r="X38">
        <v>274903907</v>
      </c>
      <c r="Y38">
        <f t="shared" si="16"/>
        <v>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0</v>
      </c>
      <c r="AP38">
        <v>0</v>
      </c>
      <c r="AQ38">
        <v>1</v>
      </c>
      <c r="AR38">
        <v>0</v>
      </c>
      <c r="AS38" t="s">
        <v>3</v>
      </c>
      <c r="AT38">
        <v>2</v>
      </c>
      <c r="AU38" t="s">
        <v>3</v>
      </c>
      <c r="AV38">
        <v>0</v>
      </c>
      <c r="AW38">
        <v>2</v>
      </c>
      <c r="AX38">
        <v>65174863</v>
      </c>
      <c r="AY38">
        <v>1</v>
      </c>
      <c r="AZ38">
        <v>0</v>
      </c>
      <c r="BA38">
        <v>39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ROUND(Y38*Source!I107,7)</f>
        <v>26.4</v>
      </c>
      <c r="CY38">
        <f>AA38</f>
        <v>0</v>
      </c>
      <c r="CZ38">
        <f>AE38</f>
        <v>0</v>
      </c>
      <c r="DA38">
        <f>AI38</f>
        <v>1</v>
      </c>
      <c r="DB38">
        <f t="shared" si="17"/>
        <v>0</v>
      </c>
      <c r="DC38">
        <f t="shared" si="18"/>
        <v>0</v>
      </c>
      <c r="DD38" t="s">
        <v>3</v>
      </c>
      <c r="DE38" t="s">
        <v>3</v>
      </c>
      <c r="DF38">
        <f t="shared" si="19"/>
        <v>0</v>
      </c>
      <c r="DG38">
        <f>ROUND(ROUND(AF38,2)*CX38,2)</f>
        <v>0</v>
      </c>
      <c r="DH38">
        <f t="shared" si="20"/>
        <v>0</v>
      </c>
      <c r="DI38">
        <f t="shared" si="21"/>
        <v>0</v>
      </c>
      <c r="DJ38">
        <f>DF38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ROW(Source!A108)</f>
        <v>108</v>
      </c>
      <c r="B39">
        <v>65174513</v>
      </c>
      <c r="C39">
        <v>65174864</v>
      </c>
      <c r="D39">
        <v>37064878</v>
      </c>
      <c r="E39">
        <v>109</v>
      </c>
      <c r="F39">
        <v>1</v>
      </c>
      <c r="G39">
        <v>1</v>
      </c>
      <c r="H39">
        <v>1</v>
      </c>
      <c r="I39" t="s">
        <v>346</v>
      </c>
      <c r="J39" t="s">
        <v>3</v>
      </c>
      <c r="K39" t="s">
        <v>347</v>
      </c>
      <c r="L39">
        <v>1191</v>
      </c>
      <c r="N39">
        <v>1013</v>
      </c>
      <c r="O39" t="s">
        <v>326</v>
      </c>
      <c r="P39" t="s">
        <v>326</v>
      </c>
      <c r="Q39">
        <v>1</v>
      </c>
      <c r="W39">
        <v>0</v>
      </c>
      <c r="X39">
        <v>-2012709214</v>
      </c>
      <c r="Y39">
        <f t="shared" si="16"/>
        <v>17.440000000000001</v>
      </c>
      <c r="AA39">
        <v>0</v>
      </c>
      <c r="AB39">
        <v>0</v>
      </c>
      <c r="AC39">
        <v>0</v>
      </c>
      <c r="AD39">
        <v>479.56</v>
      </c>
      <c r="AE39">
        <v>0</v>
      </c>
      <c r="AF39">
        <v>0</v>
      </c>
      <c r="AG39">
        <v>0</v>
      </c>
      <c r="AH39">
        <v>479.56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1</v>
      </c>
      <c r="AQ39">
        <v>1</v>
      </c>
      <c r="AR39">
        <v>0</v>
      </c>
      <c r="AS39" t="s">
        <v>3</v>
      </c>
      <c r="AT39">
        <v>17.440000000000001</v>
      </c>
      <c r="AU39" t="s">
        <v>3</v>
      </c>
      <c r="AV39">
        <v>1</v>
      </c>
      <c r="AW39">
        <v>2</v>
      </c>
      <c r="AX39">
        <v>65174877</v>
      </c>
      <c r="AY39">
        <v>1</v>
      </c>
      <c r="AZ39">
        <v>0</v>
      </c>
      <c r="BA39">
        <v>40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8363.5264000000006</v>
      </c>
      <c r="BN39">
        <v>17.440000000000001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8363.5264000000006</v>
      </c>
      <c r="BU39">
        <v>17.440000000000001</v>
      </c>
      <c r="BV39">
        <v>0</v>
      </c>
      <c r="BW39">
        <v>1</v>
      </c>
      <c r="CU39">
        <f>ROUND(AT39*Source!I108*AH39*AL39,2)</f>
        <v>220797.1</v>
      </c>
      <c r="CV39">
        <f>ROUND(Y39*Source!I108,7)</f>
        <v>460.416</v>
      </c>
      <c r="CW39">
        <v>0</v>
      </c>
      <c r="CX39">
        <f>ROUND(Y39*Source!I108,7)</f>
        <v>460.416</v>
      </c>
      <c r="CY39">
        <f>AD39</f>
        <v>479.56</v>
      </c>
      <c r="CZ39">
        <f>AH39</f>
        <v>479.56</v>
      </c>
      <c r="DA39">
        <f>AL39</f>
        <v>1</v>
      </c>
      <c r="DB39">
        <f t="shared" si="17"/>
        <v>8363.5300000000007</v>
      </c>
      <c r="DC39">
        <f t="shared" si="18"/>
        <v>0</v>
      </c>
      <c r="DD39" t="s">
        <v>3</v>
      </c>
      <c r="DE39" t="s">
        <v>3</v>
      </c>
      <c r="DF39">
        <f t="shared" si="19"/>
        <v>0</v>
      </c>
      <c r="DG39">
        <f>ROUND(ROUND(AF39,2)*CX39,2)</f>
        <v>0</v>
      </c>
      <c r="DH39">
        <f t="shared" si="20"/>
        <v>0</v>
      </c>
      <c r="DI39">
        <f t="shared" si="21"/>
        <v>220797.1</v>
      </c>
      <c r="DJ39">
        <f>DI39</f>
        <v>220797.1</v>
      </c>
      <c r="DK39">
        <v>1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ROW(Source!A108)</f>
        <v>108</v>
      </c>
      <c r="B40">
        <v>65174513</v>
      </c>
      <c r="C40">
        <v>65174864</v>
      </c>
      <c r="D40">
        <v>37064876</v>
      </c>
      <c r="E40">
        <v>109</v>
      </c>
      <c r="F40">
        <v>1</v>
      </c>
      <c r="G40">
        <v>1</v>
      </c>
      <c r="H40">
        <v>1</v>
      </c>
      <c r="I40" t="s">
        <v>336</v>
      </c>
      <c r="J40" t="s">
        <v>3</v>
      </c>
      <c r="K40" t="s">
        <v>337</v>
      </c>
      <c r="L40">
        <v>1191</v>
      </c>
      <c r="N40">
        <v>1013</v>
      </c>
      <c r="O40" t="s">
        <v>326</v>
      </c>
      <c r="P40" t="s">
        <v>326</v>
      </c>
      <c r="Q40">
        <v>1</v>
      </c>
      <c r="W40">
        <v>0</v>
      </c>
      <c r="X40">
        <v>-1417349443</v>
      </c>
      <c r="Y40">
        <f t="shared" si="16"/>
        <v>2.64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1</v>
      </c>
      <c r="AQ40">
        <v>1</v>
      </c>
      <c r="AR40">
        <v>0</v>
      </c>
      <c r="AS40" t="s">
        <v>3</v>
      </c>
      <c r="AT40">
        <v>2.64</v>
      </c>
      <c r="AU40" t="s">
        <v>3</v>
      </c>
      <c r="AV40">
        <v>2</v>
      </c>
      <c r="AW40">
        <v>2</v>
      </c>
      <c r="AX40">
        <v>65174878</v>
      </c>
      <c r="AY40">
        <v>1</v>
      </c>
      <c r="AZ40">
        <v>0</v>
      </c>
      <c r="BA40">
        <v>41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ROUND(Y40*Source!I108,7)</f>
        <v>69.695999999999998</v>
      </c>
      <c r="CY40">
        <f>AD40</f>
        <v>0</v>
      </c>
      <c r="CZ40">
        <f>AH40</f>
        <v>0</v>
      </c>
      <c r="DA40">
        <f>AL40</f>
        <v>1</v>
      </c>
      <c r="DB40">
        <f t="shared" si="17"/>
        <v>0</v>
      </c>
      <c r="DC40">
        <f t="shared" si="18"/>
        <v>0</v>
      </c>
      <c r="DD40" t="s">
        <v>3</v>
      </c>
      <c r="DE40" t="s">
        <v>3</v>
      </c>
      <c r="DF40">
        <f t="shared" si="19"/>
        <v>0</v>
      </c>
      <c r="DG40">
        <f>ROUND(ROUND(AF40,2)*CX40,2)</f>
        <v>0</v>
      </c>
      <c r="DH40">
        <f t="shared" si="20"/>
        <v>0</v>
      </c>
      <c r="DI40">
        <f t="shared" si="21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ROW(Source!A108)</f>
        <v>108</v>
      </c>
      <c r="B41">
        <v>65174513</v>
      </c>
      <c r="C41">
        <v>65174864</v>
      </c>
      <c r="D41">
        <v>59054880</v>
      </c>
      <c r="E41">
        <v>1</v>
      </c>
      <c r="F41">
        <v>1</v>
      </c>
      <c r="G41">
        <v>1</v>
      </c>
      <c r="H41">
        <v>2</v>
      </c>
      <c r="I41" t="s">
        <v>348</v>
      </c>
      <c r="J41" t="s">
        <v>349</v>
      </c>
      <c r="K41" t="s">
        <v>350</v>
      </c>
      <c r="L41">
        <v>1368</v>
      </c>
      <c r="N41">
        <v>1011</v>
      </c>
      <c r="O41" t="s">
        <v>341</v>
      </c>
      <c r="P41" t="s">
        <v>341</v>
      </c>
      <c r="Q41">
        <v>1</v>
      </c>
      <c r="W41">
        <v>0</v>
      </c>
      <c r="X41">
        <v>-776243211</v>
      </c>
      <c r="Y41">
        <f t="shared" si="16"/>
        <v>1.32</v>
      </c>
      <c r="AA41">
        <v>0</v>
      </c>
      <c r="AB41">
        <v>1551.19</v>
      </c>
      <c r="AC41">
        <v>658.94</v>
      </c>
      <c r="AD41">
        <v>0</v>
      </c>
      <c r="AE41">
        <v>0</v>
      </c>
      <c r="AF41">
        <v>1551.19</v>
      </c>
      <c r="AG41">
        <v>658.94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0</v>
      </c>
      <c r="AP41">
        <v>1</v>
      </c>
      <c r="AQ41">
        <v>1</v>
      </c>
      <c r="AR41">
        <v>0</v>
      </c>
      <c r="AS41" t="s">
        <v>3</v>
      </c>
      <c r="AT41">
        <v>1.32</v>
      </c>
      <c r="AU41" t="s">
        <v>3</v>
      </c>
      <c r="AV41">
        <v>1</v>
      </c>
      <c r="AW41">
        <v>2</v>
      </c>
      <c r="AX41">
        <v>65174879</v>
      </c>
      <c r="AY41">
        <v>1</v>
      </c>
      <c r="AZ41">
        <v>0</v>
      </c>
      <c r="BA41">
        <v>42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2047.5708000000002</v>
      </c>
      <c r="BL41">
        <v>869.80080000000009</v>
      </c>
      <c r="BM41">
        <v>0</v>
      </c>
      <c r="BN41">
        <v>0</v>
      </c>
      <c r="BO41">
        <v>1.32</v>
      </c>
      <c r="BP41">
        <v>1</v>
      </c>
      <c r="BQ41">
        <v>0</v>
      </c>
      <c r="BR41">
        <v>2047.5708000000002</v>
      </c>
      <c r="BS41">
        <v>869.80080000000009</v>
      </c>
      <c r="BT41">
        <v>0</v>
      </c>
      <c r="BU41">
        <v>0</v>
      </c>
      <c r="BV41">
        <v>1.32</v>
      </c>
      <c r="BW41">
        <v>1</v>
      </c>
      <c r="CV41">
        <v>0</v>
      </c>
      <c r="CW41">
        <f>ROUND(Y41*Source!I108*DO41,7)</f>
        <v>34.847999999999999</v>
      </c>
      <c r="CX41">
        <f>ROUND(Y41*Source!I108,7)</f>
        <v>34.847999999999999</v>
      </c>
      <c r="CY41">
        <f>AB41</f>
        <v>1551.19</v>
      </c>
      <c r="CZ41">
        <f>AF41</f>
        <v>1551.19</v>
      </c>
      <c r="DA41">
        <f>AJ41</f>
        <v>1</v>
      </c>
      <c r="DB41">
        <f t="shared" si="17"/>
        <v>2047.57</v>
      </c>
      <c r="DC41">
        <f t="shared" si="18"/>
        <v>869.8</v>
      </c>
      <c r="DD41" t="s">
        <v>3</v>
      </c>
      <c r="DE41" t="s">
        <v>3</v>
      </c>
      <c r="DF41">
        <f t="shared" si="19"/>
        <v>0</v>
      </c>
      <c r="DG41">
        <f>ROUND(ROUND(AF41,2)*CX41,2)</f>
        <v>54055.87</v>
      </c>
      <c r="DH41">
        <f t="shared" si="20"/>
        <v>22962.74</v>
      </c>
      <c r="DI41">
        <f t="shared" si="21"/>
        <v>0</v>
      </c>
      <c r="DJ41">
        <f>DG41+DH41</f>
        <v>77018.61</v>
      </c>
      <c r="DK41">
        <v>1</v>
      </c>
      <c r="DL41" t="s">
        <v>351</v>
      </c>
      <c r="DM41">
        <v>6</v>
      </c>
      <c r="DN41" t="s">
        <v>326</v>
      </c>
      <c r="DO41">
        <v>1</v>
      </c>
    </row>
    <row r="42" spans="1:119" x14ac:dyDescent="0.2">
      <c r="A42">
        <f>ROW(Source!A108)</f>
        <v>108</v>
      </c>
      <c r="B42">
        <v>65174513</v>
      </c>
      <c r="C42">
        <v>65174864</v>
      </c>
      <c r="D42">
        <v>59054978</v>
      </c>
      <c r="E42">
        <v>1</v>
      </c>
      <c r="F42">
        <v>1</v>
      </c>
      <c r="G42">
        <v>1</v>
      </c>
      <c r="H42">
        <v>2</v>
      </c>
      <c r="I42" t="s">
        <v>352</v>
      </c>
      <c r="J42" t="s">
        <v>353</v>
      </c>
      <c r="K42" t="s">
        <v>354</v>
      </c>
      <c r="L42">
        <v>1368</v>
      </c>
      <c r="N42">
        <v>1011</v>
      </c>
      <c r="O42" t="s">
        <v>341</v>
      </c>
      <c r="P42" t="s">
        <v>341</v>
      </c>
      <c r="Q42">
        <v>1</v>
      </c>
      <c r="W42">
        <v>0</v>
      </c>
      <c r="X42">
        <v>-2097933609</v>
      </c>
      <c r="Y42">
        <f t="shared" si="16"/>
        <v>3.97</v>
      </c>
      <c r="AA42">
        <v>0</v>
      </c>
      <c r="AB42">
        <v>2.54</v>
      </c>
      <c r="AC42">
        <v>0</v>
      </c>
      <c r="AD42">
        <v>0</v>
      </c>
      <c r="AE42">
        <v>0</v>
      </c>
      <c r="AF42">
        <v>1.75</v>
      </c>
      <c r="AG42">
        <v>0</v>
      </c>
      <c r="AH42">
        <v>0</v>
      </c>
      <c r="AI42">
        <v>1</v>
      </c>
      <c r="AJ42">
        <v>1.45</v>
      </c>
      <c r="AK42">
        <v>1</v>
      </c>
      <c r="AL42">
        <v>1</v>
      </c>
      <c r="AM42">
        <v>2</v>
      </c>
      <c r="AN42">
        <v>0</v>
      </c>
      <c r="AO42">
        <v>0</v>
      </c>
      <c r="AP42">
        <v>1</v>
      </c>
      <c r="AQ42">
        <v>1</v>
      </c>
      <c r="AR42">
        <v>0</v>
      </c>
      <c r="AS42" t="s">
        <v>3</v>
      </c>
      <c r="AT42">
        <v>3.97</v>
      </c>
      <c r="AU42" t="s">
        <v>3</v>
      </c>
      <c r="AV42">
        <v>1</v>
      </c>
      <c r="AW42">
        <v>2</v>
      </c>
      <c r="AX42">
        <v>65174880</v>
      </c>
      <c r="AY42">
        <v>1</v>
      </c>
      <c r="AZ42">
        <v>0</v>
      </c>
      <c r="BA42">
        <v>43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6.9475000000000007</v>
      </c>
      <c r="BL42">
        <v>0</v>
      </c>
      <c r="BM42">
        <v>0</v>
      </c>
      <c r="BN42">
        <v>0</v>
      </c>
      <c r="BO42">
        <v>0</v>
      </c>
      <c r="BP42">
        <v>1</v>
      </c>
      <c r="BQ42">
        <v>0</v>
      </c>
      <c r="BR42">
        <v>6.9475000000000007</v>
      </c>
      <c r="BS42">
        <v>0</v>
      </c>
      <c r="BT42">
        <v>0</v>
      </c>
      <c r="BU42">
        <v>0</v>
      </c>
      <c r="BV42">
        <v>0</v>
      </c>
      <c r="BW42">
        <v>1</v>
      </c>
      <c r="CV42">
        <v>0</v>
      </c>
      <c r="CW42">
        <f>ROUND(Y42*Source!I108*DO42,7)</f>
        <v>0</v>
      </c>
      <c r="CX42">
        <f>ROUND(Y42*Source!I108,7)</f>
        <v>104.80800000000001</v>
      </c>
      <c r="CY42">
        <f>AB42</f>
        <v>2.54</v>
      </c>
      <c r="CZ42">
        <f>AF42</f>
        <v>1.75</v>
      </c>
      <c r="DA42">
        <f>AJ42</f>
        <v>1.45</v>
      </c>
      <c r="DB42">
        <f t="shared" si="17"/>
        <v>6.95</v>
      </c>
      <c r="DC42">
        <f t="shared" si="18"/>
        <v>0</v>
      </c>
      <c r="DD42" t="s">
        <v>3</v>
      </c>
      <c r="DE42" t="s">
        <v>3</v>
      </c>
      <c r="DF42">
        <f t="shared" si="19"/>
        <v>0</v>
      </c>
      <c r="DG42">
        <f>ROUND(ROUND(AF42*AJ42,2)*CX42,2)</f>
        <v>266.20999999999998</v>
      </c>
      <c r="DH42">
        <f t="shared" si="20"/>
        <v>0</v>
      </c>
      <c r="DI42">
        <f t="shared" si="21"/>
        <v>0</v>
      </c>
      <c r="DJ42">
        <f>DG42+DH42</f>
        <v>266.20999999999998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ROW(Source!A108)</f>
        <v>108</v>
      </c>
      <c r="B43">
        <v>65174513</v>
      </c>
      <c r="C43">
        <v>65174864</v>
      </c>
      <c r="D43">
        <v>59055022</v>
      </c>
      <c r="E43">
        <v>1</v>
      </c>
      <c r="F43">
        <v>1</v>
      </c>
      <c r="G43">
        <v>1</v>
      </c>
      <c r="H43">
        <v>2</v>
      </c>
      <c r="I43" t="s">
        <v>355</v>
      </c>
      <c r="J43" t="s">
        <v>356</v>
      </c>
      <c r="K43" t="s">
        <v>357</v>
      </c>
      <c r="L43">
        <v>1368</v>
      </c>
      <c r="N43">
        <v>1011</v>
      </c>
      <c r="O43" t="s">
        <v>341</v>
      </c>
      <c r="P43" t="s">
        <v>341</v>
      </c>
      <c r="Q43">
        <v>1</v>
      </c>
      <c r="W43">
        <v>0</v>
      </c>
      <c r="X43">
        <v>-1009344388</v>
      </c>
      <c r="Y43">
        <f t="shared" si="16"/>
        <v>3.97</v>
      </c>
      <c r="AA43">
        <v>0</v>
      </c>
      <c r="AB43">
        <v>18.28</v>
      </c>
      <c r="AC43">
        <v>0</v>
      </c>
      <c r="AD43">
        <v>0</v>
      </c>
      <c r="AE43">
        <v>0</v>
      </c>
      <c r="AF43">
        <v>13.44</v>
      </c>
      <c r="AG43">
        <v>0</v>
      </c>
      <c r="AH43">
        <v>0</v>
      </c>
      <c r="AI43">
        <v>1</v>
      </c>
      <c r="AJ43">
        <v>1.36</v>
      </c>
      <c r="AK43">
        <v>1</v>
      </c>
      <c r="AL43">
        <v>1</v>
      </c>
      <c r="AM43">
        <v>2</v>
      </c>
      <c r="AN43">
        <v>0</v>
      </c>
      <c r="AO43">
        <v>0</v>
      </c>
      <c r="AP43">
        <v>1</v>
      </c>
      <c r="AQ43">
        <v>1</v>
      </c>
      <c r="AR43">
        <v>0</v>
      </c>
      <c r="AS43" t="s">
        <v>3</v>
      </c>
      <c r="AT43">
        <v>3.97</v>
      </c>
      <c r="AU43" t="s">
        <v>3</v>
      </c>
      <c r="AV43">
        <v>1</v>
      </c>
      <c r="AW43">
        <v>2</v>
      </c>
      <c r="AX43">
        <v>65174881</v>
      </c>
      <c r="AY43">
        <v>1</v>
      </c>
      <c r="AZ43">
        <v>0</v>
      </c>
      <c r="BA43">
        <v>44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53.3568</v>
      </c>
      <c r="BL43">
        <v>0</v>
      </c>
      <c r="BM43">
        <v>0</v>
      </c>
      <c r="BN43">
        <v>0</v>
      </c>
      <c r="BO43">
        <v>0</v>
      </c>
      <c r="BP43">
        <v>1</v>
      </c>
      <c r="BQ43">
        <v>0</v>
      </c>
      <c r="BR43">
        <v>53.3568</v>
      </c>
      <c r="BS43">
        <v>0</v>
      </c>
      <c r="BT43">
        <v>0</v>
      </c>
      <c r="BU43">
        <v>0</v>
      </c>
      <c r="BV43">
        <v>0</v>
      </c>
      <c r="BW43">
        <v>1</v>
      </c>
      <c r="CV43">
        <v>0</v>
      </c>
      <c r="CW43">
        <f>ROUND(Y43*Source!I108*DO43,7)</f>
        <v>0</v>
      </c>
      <c r="CX43">
        <f>ROUND(Y43*Source!I108,7)</f>
        <v>104.80800000000001</v>
      </c>
      <c r="CY43">
        <f>AB43</f>
        <v>18.28</v>
      </c>
      <c r="CZ43">
        <f>AF43</f>
        <v>13.44</v>
      </c>
      <c r="DA43">
        <f>AJ43</f>
        <v>1.36</v>
      </c>
      <c r="DB43">
        <f t="shared" si="17"/>
        <v>53.36</v>
      </c>
      <c r="DC43">
        <f t="shared" si="18"/>
        <v>0</v>
      </c>
      <c r="DD43" t="s">
        <v>3</v>
      </c>
      <c r="DE43" t="s">
        <v>3</v>
      </c>
      <c r="DF43">
        <f t="shared" si="19"/>
        <v>0</v>
      </c>
      <c r="DG43">
        <f>ROUND(ROUND(AF43*AJ43,2)*CX43,2)</f>
        <v>1915.89</v>
      </c>
      <c r="DH43">
        <f t="shared" si="20"/>
        <v>0</v>
      </c>
      <c r="DI43">
        <f t="shared" si="21"/>
        <v>0</v>
      </c>
      <c r="DJ43">
        <f>DG43+DH43</f>
        <v>1915.89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ROW(Source!A108)</f>
        <v>108</v>
      </c>
      <c r="B44">
        <v>65174513</v>
      </c>
      <c r="C44">
        <v>65174864</v>
      </c>
      <c r="D44">
        <v>59055768</v>
      </c>
      <c r="E44">
        <v>1</v>
      </c>
      <c r="F44">
        <v>1</v>
      </c>
      <c r="G44">
        <v>1</v>
      </c>
      <c r="H44">
        <v>2</v>
      </c>
      <c r="I44" t="s">
        <v>358</v>
      </c>
      <c r="J44" t="s">
        <v>359</v>
      </c>
      <c r="K44" t="s">
        <v>360</v>
      </c>
      <c r="L44">
        <v>1368</v>
      </c>
      <c r="N44">
        <v>1011</v>
      </c>
      <c r="O44" t="s">
        <v>341</v>
      </c>
      <c r="P44" t="s">
        <v>341</v>
      </c>
      <c r="Q44">
        <v>1</v>
      </c>
      <c r="W44">
        <v>0</v>
      </c>
      <c r="X44">
        <v>721652621</v>
      </c>
      <c r="Y44">
        <f t="shared" si="16"/>
        <v>1.32</v>
      </c>
      <c r="AA44">
        <v>0</v>
      </c>
      <c r="AB44">
        <v>578.28</v>
      </c>
      <c r="AC44">
        <v>490.55</v>
      </c>
      <c r="AD44">
        <v>0</v>
      </c>
      <c r="AE44">
        <v>0</v>
      </c>
      <c r="AF44">
        <v>477.92</v>
      </c>
      <c r="AG44">
        <v>490.55</v>
      </c>
      <c r="AH44">
        <v>0</v>
      </c>
      <c r="AI44">
        <v>1</v>
      </c>
      <c r="AJ44">
        <v>1.21</v>
      </c>
      <c r="AK44">
        <v>1</v>
      </c>
      <c r="AL44">
        <v>1</v>
      </c>
      <c r="AM44">
        <v>2</v>
      </c>
      <c r="AN44">
        <v>0</v>
      </c>
      <c r="AO44">
        <v>0</v>
      </c>
      <c r="AP44">
        <v>1</v>
      </c>
      <c r="AQ44">
        <v>1</v>
      </c>
      <c r="AR44">
        <v>0</v>
      </c>
      <c r="AS44" t="s">
        <v>3</v>
      </c>
      <c r="AT44">
        <v>1.32</v>
      </c>
      <c r="AU44" t="s">
        <v>3</v>
      </c>
      <c r="AV44">
        <v>1</v>
      </c>
      <c r="AW44">
        <v>2</v>
      </c>
      <c r="AX44">
        <v>65174882</v>
      </c>
      <c r="AY44">
        <v>1</v>
      </c>
      <c r="AZ44">
        <v>0</v>
      </c>
      <c r="BA44">
        <v>45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630.85440000000006</v>
      </c>
      <c r="BL44">
        <v>647.52600000000007</v>
      </c>
      <c r="BM44">
        <v>0</v>
      </c>
      <c r="BN44">
        <v>0</v>
      </c>
      <c r="BO44">
        <v>1.32</v>
      </c>
      <c r="BP44">
        <v>1</v>
      </c>
      <c r="BQ44">
        <v>0</v>
      </c>
      <c r="BR44">
        <v>630.85440000000006</v>
      </c>
      <c r="BS44">
        <v>647.52600000000007</v>
      </c>
      <c r="BT44">
        <v>0</v>
      </c>
      <c r="BU44">
        <v>0</v>
      </c>
      <c r="BV44">
        <v>1.32</v>
      </c>
      <c r="BW44">
        <v>1</v>
      </c>
      <c r="CV44">
        <v>0</v>
      </c>
      <c r="CW44">
        <f>ROUND(Y44*Source!I108*DO44,7)</f>
        <v>34.847999999999999</v>
      </c>
      <c r="CX44">
        <f>ROUND(Y44*Source!I108,7)</f>
        <v>34.847999999999999</v>
      </c>
      <c r="CY44">
        <f>AB44</f>
        <v>578.28</v>
      </c>
      <c r="CZ44">
        <f>AF44</f>
        <v>477.92</v>
      </c>
      <c r="DA44">
        <f>AJ44</f>
        <v>1.21</v>
      </c>
      <c r="DB44">
        <f t="shared" si="17"/>
        <v>630.85</v>
      </c>
      <c r="DC44">
        <f t="shared" si="18"/>
        <v>647.53</v>
      </c>
      <c r="DD44" t="s">
        <v>3</v>
      </c>
      <c r="DE44" t="s">
        <v>3</v>
      </c>
      <c r="DF44">
        <f t="shared" si="19"/>
        <v>0</v>
      </c>
      <c r="DG44">
        <f>ROUND(ROUND(AF44*AJ44,2)*CX44,2)</f>
        <v>20151.900000000001</v>
      </c>
      <c r="DH44">
        <f t="shared" si="20"/>
        <v>17094.689999999999</v>
      </c>
      <c r="DI44">
        <f t="shared" si="21"/>
        <v>0</v>
      </c>
      <c r="DJ44">
        <f>DG44+DH44</f>
        <v>37246.589999999997</v>
      </c>
      <c r="DK44">
        <v>0</v>
      </c>
      <c r="DL44" t="s">
        <v>342</v>
      </c>
      <c r="DM44">
        <v>4</v>
      </c>
      <c r="DN44" t="s">
        <v>326</v>
      </c>
      <c r="DO44">
        <v>1</v>
      </c>
    </row>
    <row r="45" spans="1:119" x14ac:dyDescent="0.2">
      <c r="A45">
        <f>ROW(Source!A108)</f>
        <v>108</v>
      </c>
      <c r="B45">
        <v>65174513</v>
      </c>
      <c r="C45">
        <v>65174864</v>
      </c>
      <c r="D45">
        <v>59008937</v>
      </c>
      <c r="E45">
        <v>1</v>
      </c>
      <c r="F45">
        <v>1</v>
      </c>
      <c r="G45">
        <v>1</v>
      </c>
      <c r="H45">
        <v>3</v>
      </c>
      <c r="I45" t="s">
        <v>361</v>
      </c>
      <c r="J45" t="s">
        <v>362</v>
      </c>
      <c r="K45" t="s">
        <v>363</v>
      </c>
      <c r="L45">
        <v>1302</v>
      </c>
      <c r="N45">
        <v>1003</v>
      </c>
      <c r="O45" t="s">
        <v>364</v>
      </c>
      <c r="P45" t="s">
        <v>364</v>
      </c>
      <c r="Q45">
        <v>10</v>
      </c>
      <c r="W45">
        <v>0</v>
      </c>
      <c r="X45">
        <v>153135899</v>
      </c>
      <c r="Y45">
        <f t="shared" si="16"/>
        <v>9.6000000000000002E-2</v>
      </c>
      <c r="AA45">
        <v>57.7</v>
      </c>
      <c r="AB45">
        <v>0</v>
      </c>
      <c r="AC45">
        <v>0</v>
      </c>
      <c r="AD45">
        <v>0</v>
      </c>
      <c r="AE45">
        <v>37.71</v>
      </c>
      <c r="AF45">
        <v>0</v>
      </c>
      <c r="AG45">
        <v>0</v>
      </c>
      <c r="AH45">
        <v>0</v>
      </c>
      <c r="AI45">
        <v>1.53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0</v>
      </c>
      <c r="AP45">
        <v>1</v>
      </c>
      <c r="AQ45">
        <v>1</v>
      </c>
      <c r="AR45">
        <v>0</v>
      </c>
      <c r="AS45" t="s">
        <v>3</v>
      </c>
      <c r="AT45">
        <v>9.6000000000000002E-2</v>
      </c>
      <c r="AU45" t="s">
        <v>3</v>
      </c>
      <c r="AV45">
        <v>0</v>
      </c>
      <c r="AW45">
        <v>2</v>
      </c>
      <c r="AX45">
        <v>65174883</v>
      </c>
      <c r="AY45">
        <v>1</v>
      </c>
      <c r="AZ45">
        <v>0</v>
      </c>
      <c r="BA45">
        <v>46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3.6201600000000003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1</v>
      </c>
      <c r="BQ45">
        <v>3.6201600000000003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1</v>
      </c>
      <c r="CV45">
        <v>0</v>
      </c>
      <c r="CW45">
        <v>0</v>
      </c>
      <c r="CX45">
        <f>ROUND(Y45*Source!I108,7)</f>
        <v>2.5344000000000002</v>
      </c>
      <c r="CY45">
        <f t="shared" ref="CY45:CY50" si="22">AA45</f>
        <v>57.7</v>
      </c>
      <c r="CZ45">
        <f t="shared" ref="CZ45:CZ50" si="23">AE45</f>
        <v>37.71</v>
      </c>
      <c r="DA45">
        <f t="shared" ref="DA45:DA50" si="24">AI45</f>
        <v>1.53</v>
      </c>
      <c r="DB45">
        <f t="shared" si="17"/>
        <v>3.62</v>
      </c>
      <c r="DC45">
        <f t="shared" si="18"/>
        <v>0</v>
      </c>
      <c r="DD45" t="s">
        <v>3</v>
      </c>
      <c r="DE45" t="s">
        <v>3</v>
      </c>
      <c r="DF45">
        <f>ROUND(ROUND(AE45*AI45,2)*CX45,2)</f>
        <v>146.22999999999999</v>
      </c>
      <c r="DG45">
        <f t="shared" ref="DG45:DG53" si="25">ROUND(ROUND(AF45,2)*CX45,2)</f>
        <v>0</v>
      </c>
      <c r="DH45">
        <f t="shared" si="20"/>
        <v>0</v>
      </c>
      <c r="DI45">
        <f t="shared" si="21"/>
        <v>0</v>
      </c>
      <c r="DJ45">
        <f t="shared" ref="DJ45:DJ50" si="26">DF45</f>
        <v>146.22999999999999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ROW(Source!A108)</f>
        <v>108</v>
      </c>
      <c r="B46">
        <v>65174513</v>
      </c>
      <c r="C46">
        <v>65174864</v>
      </c>
      <c r="D46">
        <v>59016888</v>
      </c>
      <c r="E46">
        <v>1</v>
      </c>
      <c r="F46">
        <v>1</v>
      </c>
      <c r="G46">
        <v>1</v>
      </c>
      <c r="H46">
        <v>3</v>
      </c>
      <c r="I46" t="s">
        <v>365</v>
      </c>
      <c r="J46" t="s">
        <v>366</v>
      </c>
      <c r="K46" t="s">
        <v>367</v>
      </c>
      <c r="L46">
        <v>1348</v>
      </c>
      <c r="N46">
        <v>1009</v>
      </c>
      <c r="O46" t="s">
        <v>368</v>
      </c>
      <c r="P46" t="s">
        <v>368</v>
      </c>
      <c r="Q46">
        <v>1000</v>
      </c>
      <c r="W46">
        <v>0</v>
      </c>
      <c r="X46">
        <v>-393839491</v>
      </c>
      <c r="Y46">
        <f t="shared" si="16"/>
        <v>1E-3</v>
      </c>
      <c r="AA46">
        <v>61873.2</v>
      </c>
      <c r="AB46">
        <v>0</v>
      </c>
      <c r="AC46">
        <v>0</v>
      </c>
      <c r="AD46">
        <v>0</v>
      </c>
      <c r="AE46">
        <v>70310.45</v>
      </c>
      <c r="AF46">
        <v>0</v>
      </c>
      <c r="AG46">
        <v>0</v>
      </c>
      <c r="AH46">
        <v>0</v>
      </c>
      <c r="AI46">
        <v>0.88</v>
      </c>
      <c r="AJ46">
        <v>1</v>
      </c>
      <c r="AK46">
        <v>1</v>
      </c>
      <c r="AL46">
        <v>1</v>
      </c>
      <c r="AM46">
        <v>2</v>
      </c>
      <c r="AN46">
        <v>0</v>
      </c>
      <c r="AO46">
        <v>0</v>
      </c>
      <c r="AP46">
        <v>1</v>
      </c>
      <c r="AQ46">
        <v>1</v>
      </c>
      <c r="AR46">
        <v>0</v>
      </c>
      <c r="AS46" t="s">
        <v>3</v>
      </c>
      <c r="AT46">
        <v>1E-3</v>
      </c>
      <c r="AU46" t="s">
        <v>3</v>
      </c>
      <c r="AV46">
        <v>0</v>
      </c>
      <c r="AW46">
        <v>2</v>
      </c>
      <c r="AX46">
        <v>65174884</v>
      </c>
      <c r="AY46">
        <v>1</v>
      </c>
      <c r="AZ46">
        <v>0</v>
      </c>
      <c r="BA46">
        <v>47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70.310450000000003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1</v>
      </c>
      <c r="BQ46">
        <v>70.310450000000003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1</v>
      </c>
      <c r="CV46">
        <v>0</v>
      </c>
      <c r="CW46">
        <v>0</v>
      </c>
      <c r="CX46">
        <f>ROUND(Y46*Source!I108,7)</f>
        <v>2.64E-2</v>
      </c>
      <c r="CY46">
        <f t="shared" si="22"/>
        <v>61873.2</v>
      </c>
      <c r="CZ46">
        <f t="shared" si="23"/>
        <v>70310.45</v>
      </c>
      <c r="DA46">
        <f t="shared" si="24"/>
        <v>0.88</v>
      </c>
      <c r="DB46">
        <f t="shared" si="17"/>
        <v>70.31</v>
      </c>
      <c r="DC46">
        <f t="shared" si="18"/>
        <v>0</v>
      </c>
      <c r="DD46" t="s">
        <v>3</v>
      </c>
      <c r="DE46" t="s">
        <v>3</v>
      </c>
      <c r="DF46">
        <f>ROUND(ROUND(AE46*AI46,2)*CX46,2)</f>
        <v>1633.45</v>
      </c>
      <c r="DG46">
        <f t="shared" si="25"/>
        <v>0</v>
      </c>
      <c r="DH46">
        <f t="shared" si="20"/>
        <v>0</v>
      </c>
      <c r="DI46">
        <f t="shared" si="21"/>
        <v>0</v>
      </c>
      <c r="DJ46">
        <f t="shared" si="26"/>
        <v>1633.45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ROW(Source!A108)</f>
        <v>108</v>
      </c>
      <c r="B47">
        <v>65174513</v>
      </c>
      <c r="C47">
        <v>65174864</v>
      </c>
      <c r="D47">
        <v>59017068</v>
      </c>
      <c r="E47">
        <v>1</v>
      </c>
      <c r="F47">
        <v>1</v>
      </c>
      <c r="G47">
        <v>1</v>
      </c>
      <c r="H47">
        <v>3</v>
      </c>
      <c r="I47" t="s">
        <v>369</v>
      </c>
      <c r="J47" t="s">
        <v>370</v>
      </c>
      <c r="K47" t="s">
        <v>371</v>
      </c>
      <c r="L47">
        <v>1348</v>
      </c>
      <c r="N47">
        <v>1009</v>
      </c>
      <c r="O47" t="s">
        <v>368</v>
      </c>
      <c r="P47" t="s">
        <v>368</v>
      </c>
      <c r="Q47">
        <v>1000</v>
      </c>
      <c r="W47">
        <v>0</v>
      </c>
      <c r="X47">
        <v>-522469546</v>
      </c>
      <c r="Y47">
        <f t="shared" si="16"/>
        <v>0.01</v>
      </c>
      <c r="AA47">
        <v>55303.81</v>
      </c>
      <c r="AB47">
        <v>0</v>
      </c>
      <c r="AC47">
        <v>0</v>
      </c>
      <c r="AD47">
        <v>0</v>
      </c>
      <c r="AE47">
        <v>55303.81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0</v>
      </c>
      <c r="AP47">
        <v>1</v>
      </c>
      <c r="AQ47">
        <v>1</v>
      </c>
      <c r="AR47">
        <v>0</v>
      </c>
      <c r="AS47" t="s">
        <v>3</v>
      </c>
      <c r="AT47">
        <v>0.01</v>
      </c>
      <c r="AU47" t="s">
        <v>3</v>
      </c>
      <c r="AV47">
        <v>0</v>
      </c>
      <c r="AW47">
        <v>2</v>
      </c>
      <c r="AX47">
        <v>65174885</v>
      </c>
      <c r="AY47">
        <v>1</v>
      </c>
      <c r="AZ47">
        <v>0</v>
      </c>
      <c r="BA47">
        <v>48</v>
      </c>
      <c r="BB47">
        <v>1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553.03809999999999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1</v>
      </c>
      <c r="BQ47">
        <v>553.03809999999999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1</v>
      </c>
      <c r="CV47">
        <v>0</v>
      </c>
      <c r="CW47">
        <v>0</v>
      </c>
      <c r="CX47">
        <f>ROUND(Y47*Source!I108,7)</f>
        <v>0.26400000000000001</v>
      </c>
      <c r="CY47">
        <f t="shared" si="22"/>
        <v>55303.81</v>
      </c>
      <c r="CZ47">
        <f t="shared" si="23"/>
        <v>55303.81</v>
      </c>
      <c r="DA47">
        <f t="shared" si="24"/>
        <v>1</v>
      </c>
      <c r="DB47">
        <f t="shared" si="17"/>
        <v>553.04</v>
      </c>
      <c r="DC47">
        <f t="shared" si="18"/>
        <v>0</v>
      </c>
      <c r="DD47" t="s">
        <v>3</v>
      </c>
      <c r="DE47" t="s">
        <v>3</v>
      </c>
      <c r="DF47">
        <f>ROUND(ROUND(AE47,2)*CX47,2)</f>
        <v>14600.21</v>
      </c>
      <c r="DG47">
        <f t="shared" si="25"/>
        <v>0</v>
      </c>
      <c r="DH47">
        <f t="shared" si="20"/>
        <v>0</v>
      </c>
      <c r="DI47">
        <f t="shared" si="21"/>
        <v>0</v>
      </c>
      <c r="DJ47">
        <f t="shared" si="26"/>
        <v>14600.21</v>
      </c>
      <c r="DK47">
        <v>1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ROW(Source!A108)</f>
        <v>108</v>
      </c>
      <c r="B48">
        <v>65174513</v>
      </c>
      <c r="C48">
        <v>65174864</v>
      </c>
      <c r="D48">
        <v>59026221</v>
      </c>
      <c r="E48">
        <v>1</v>
      </c>
      <c r="F48">
        <v>1</v>
      </c>
      <c r="G48">
        <v>1</v>
      </c>
      <c r="H48">
        <v>3</v>
      </c>
      <c r="I48" t="s">
        <v>372</v>
      </c>
      <c r="J48" t="s">
        <v>373</v>
      </c>
      <c r="K48" t="s">
        <v>374</v>
      </c>
      <c r="L48">
        <v>1346</v>
      </c>
      <c r="N48">
        <v>1009</v>
      </c>
      <c r="O48" t="s">
        <v>63</v>
      </c>
      <c r="P48" t="s">
        <v>63</v>
      </c>
      <c r="Q48">
        <v>1</v>
      </c>
      <c r="W48">
        <v>0</v>
      </c>
      <c r="X48">
        <v>628117784</v>
      </c>
      <c r="Y48">
        <f t="shared" si="16"/>
        <v>0.25</v>
      </c>
      <c r="AA48">
        <v>104.64</v>
      </c>
      <c r="AB48">
        <v>0</v>
      </c>
      <c r="AC48">
        <v>0</v>
      </c>
      <c r="AD48">
        <v>0</v>
      </c>
      <c r="AE48">
        <v>79.88</v>
      </c>
      <c r="AF48">
        <v>0</v>
      </c>
      <c r="AG48">
        <v>0</v>
      </c>
      <c r="AH48">
        <v>0</v>
      </c>
      <c r="AI48">
        <v>1.31</v>
      </c>
      <c r="AJ48">
        <v>1</v>
      </c>
      <c r="AK48">
        <v>1</v>
      </c>
      <c r="AL48">
        <v>1</v>
      </c>
      <c r="AM48">
        <v>2</v>
      </c>
      <c r="AN48">
        <v>0</v>
      </c>
      <c r="AO48">
        <v>0</v>
      </c>
      <c r="AP48">
        <v>1</v>
      </c>
      <c r="AQ48">
        <v>1</v>
      </c>
      <c r="AR48">
        <v>0</v>
      </c>
      <c r="AS48" t="s">
        <v>3</v>
      </c>
      <c r="AT48">
        <v>0.25</v>
      </c>
      <c r="AU48" t="s">
        <v>3</v>
      </c>
      <c r="AV48">
        <v>0</v>
      </c>
      <c r="AW48">
        <v>2</v>
      </c>
      <c r="AX48">
        <v>65174886</v>
      </c>
      <c r="AY48">
        <v>1</v>
      </c>
      <c r="AZ48">
        <v>0</v>
      </c>
      <c r="BA48">
        <v>49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19.97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1</v>
      </c>
      <c r="BQ48">
        <v>19.97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1</v>
      </c>
      <c r="CV48">
        <v>0</v>
      </c>
      <c r="CW48">
        <v>0</v>
      </c>
      <c r="CX48">
        <f>ROUND(Y48*Source!I108,7)</f>
        <v>6.6</v>
      </c>
      <c r="CY48">
        <f t="shared" si="22"/>
        <v>104.64</v>
      </c>
      <c r="CZ48">
        <f t="shared" si="23"/>
        <v>79.88</v>
      </c>
      <c r="DA48">
        <f t="shared" si="24"/>
        <v>1.31</v>
      </c>
      <c r="DB48">
        <f t="shared" si="17"/>
        <v>19.97</v>
      </c>
      <c r="DC48">
        <f t="shared" si="18"/>
        <v>0</v>
      </c>
      <c r="DD48" t="s">
        <v>3</v>
      </c>
      <c r="DE48" t="s">
        <v>3</v>
      </c>
      <c r="DF48">
        <f>ROUND(ROUND(AE48*AI48,2)*CX48,2)</f>
        <v>690.62</v>
      </c>
      <c r="DG48">
        <f t="shared" si="25"/>
        <v>0</v>
      </c>
      <c r="DH48">
        <f t="shared" si="20"/>
        <v>0</v>
      </c>
      <c r="DI48">
        <f t="shared" si="21"/>
        <v>0</v>
      </c>
      <c r="DJ48">
        <f t="shared" si="26"/>
        <v>690.62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ROW(Source!A108)</f>
        <v>108</v>
      </c>
      <c r="B49">
        <v>65174513</v>
      </c>
      <c r="C49">
        <v>65174864</v>
      </c>
      <c r="D49">
        <v>59026247</v>
      </c>
      <c r="E49">
        <v>1</v>
      </c>
      <c r="F49">
        <v>1</v>
      </c>
      <c r="G49">
        <v>1</v>
      </c>
      <c r="H49">
        <v>3</v>
      </c>
      <c r="I49" t="s">
        <v>375</v>
      </c>
      <c r="J49" t="s">
        <v>376</v>
      </c>
      <c r="K49" t="s">
        <v>377</v>
      </c>
      <c r="L49">
        <v>1348</v>
      </c>
      <c r="N49">
        <v>1009</v>
      </c>
      <c r="O49" t="s">
        <v>368</v>
      </c>
      <c r="P49" t="s">
        <v>368</v>
      </c>
      <c r="Q49">
        <v>1000</v>
      </c>
      <c r="W49">
        <v>0</v>
      </c>
      <c r="X49">
        <v>-1568086514</v>
      </c>
      <c r="Y49">
        <f t="shared" si="16"/>
        <v>6.0000000000000002E-5</v>
      </c>
      <c r="AA49">
        <v>100891.73</v>
      </c>
      <c r="AB49">
        <v>0</v>
      </c>
      <c r="AC49">
        <v>0</v>
      </c>
      <c r="AD49">
        <v>0</v>
      </c>
      <c r="AE49">
        <v>82698.14</v>
      </c>
      <c r="AF49">
        <v>0</v>
      </c>
      <c r="AG49">
        <v>0</v>
      </c>
      <c r="AH49">
        <v>0</v>
      </c>
      <c r="AI49">
        <v>1.22</v>
      </c>
      <c r="AJ49">
        <v>1</v>
      </c>
      <c r="AK49">
        <v>1</v>
      </c>
      <c r="AL49">
        <v>1</v>
      </c>
      <c r="AM49">
        <v>2</v>
      </c>
      <c r="AN49">
        <v>0</v>
      </c>
      <c r="AO49">
        <v>0</v>
      </c>
      <c r="AP49">
        <v>1</v>
      </c>
      <c r="AQ49">
        <v>1</v>
      </c>
      <c r="AR49">
        <v>0</v>
      </c>
      <c r="AS49" t="s">
        <v>3</v>
      </c>
      <c r="AT49">
        <v>6.0000000000000002E-5</v>
      </c>
      <c r="AU49" t="s">
        <v>3</v>
      </c>
      <c r="AV49">
        <v>0</v>
      </c>
      <c r="AW49">
        <v>2</v>
      </c>
      <c r="AX49">
        <v>65174887</v>
      </c>
      <c r="AY49">
        <v>1</v>
      </c>
      <c r="AZ49">
        <v>0</v>
      </c>
      <c r="BA49">
        <v>50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4.9618884000000003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1</v>
      </c>
      <c r="BQ49">
        <v>4.9618884000000003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1</v>
      </c>
      <c r="CV49">
        <v>0</v>
      </c>
      <c r="CW49">
        <v>0</v>
      </c>
      <c r="CX49">
        <f>ROUND(Y49*Source!I108,7)</f>
        <v>1.5839999999999999E-3</v>
      </c>
      <c r="CY49">
        <f t="shared" si="22"/>
        <v>100891.73</v>
      </c>
      <c r="CZ49">
        <f t="shared" si="23"/>
        <v>82698.14</v>
      </c>
      <c r="DA49">
        <f t="shared" si="24"/>
        <v>1.22</v>
      </c>
      <c r="DB49">
        <f t="shared" si="17"/>
        <v>4.96</v>
      </c>
      <c r="DC49">
        <f t="shared" si="18"/>
        <v>0</v>
      </c>
      <c r="DD49" t="s">
        <v>3</v>
      </c>
      <c r="DE49" t="s">
        <v>3</v>
      </c>
      <c r="DF49">
        <f>ROUND(ROUND(AE49*AI49,2)*CX49,2)</f>
        <v>159.81</v>
      </c>
      <c r="DG49">
        <f t="shared" si="25"/>
        <v>0</v>
      </c>
      <c r="DH49">
        <f t="shared" si="20"/>
        <v>0</v>
      </c>
      <c r="DI49">
        <f t="shared" si="21"/>
        <v>0</v>
      </c>
      <c r="DJ49">
        <f t="shared" si="26"/>
        <v>159.81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ROW(Source!A108)</f>
        <v>108</v>
      </c>
      <c r="B50">
        <v>65174513</v>
      </c>
      <c r="C50">
        <v>65174864</v>
      </c>
      <c r="D50">
        <v>58938947</v>
      </c>
      <c r="E50">
        <v>109</v>
      </c>
      <c r="F50">
        <v>1</v>
      </c>
      <c r="G50">
        <v>1</v>
      </c>
      <c r="H50">
        <v>3</v>
      </c>
      <c r="I50" t="s">
        <v>378</v>
      </c>
      <c r="J50" t="s">
        <v>3</v>
      </c>
      <c r="K50" t="s">
        <v>379</v>
      </c>
      <c r="L50">
        <v>3277935</v>
      </c>
      <c r="N50">
        <v>1013</v>
      </c>
      <c r="O50" t="s">
        <v>380</v>
      </c>
      <c r="P50" t="s">
        <v>380</v>
      </c>
      <c r="Q50">
        <v>1</v>
      </c>
      <c r="W50">
        <v>0</v>
      </c>
      <c r="X50">
        <v>274903907</v>
      </c>
      <c r="Y50">
        <f t="shared" si="16"/>
        <v>2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0</v>
      </c>
      <c r="AQ50">
        <v>1</v>
      </c>
      <c r="AR50">
        <v>0</v>
      </c>
      <c r="AS50" t="s">
        <v>3</v>
      </c>
      <c r="AT50">
        <v>2</v>
      </c>
      <c r="AU50" t="s">
        <v>3</v>
      </c>
      <c r="AV50">
        <v>0</v>
      </c>
      <c r="AW50">
        <v>2</v>
      </c>
      <c r="AX50">
        <v>65174888</v>
      </c>
      <c r="AY50">
        <v>1</v>
      </c>
      <c r="AZ50">
        <v>0</v>
      </c>
      <c r="BA50">
        <v>51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ROUND(Y50*Source!I108,7)</f>
        <v>52.8</v>
      </c>
      <c r="CY50">
        <f t="shared" si="22"/>
        <v>0</v>
      </c>
      <c r="CZ50">
        <f t="shared" si="23"/>
        <v>0</v>
      </c>
      <c r="DA50">
        <f t="shared" si="24"/>
        <v>1</v>
      </c>
      <c r="DB50">
        <f t="shared" si="17"/>
        <v>0</v>
      </c>
      <c r="DC50">
        <f t="shared" si="18"/>
        <v>0</v>
      </c>
      <c r="DD50" t="s">
        <v>3</v>
      </c>
      <c r="DE50" t="s">
        <v>3</v>
      </c>
      <c r="DF50">
        <f>ROUND(ROUND(AE50,2)*CX50,2)</f>
        <v>0</v>
      </c>
      <c r="DG50">
        <f t="shared" si="25"/>
        <v>0</v>
      </c>
      <c r="DH50">
        <f t="shared" si="20"/>
        <v>0</v>
      </c>
      <c r="DI50">
        <f t="shared" si="21"/>
        <v>0</v>
      </c>
      <c r="DJ50">
        <f t="shared" si="26"/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ROW(Source!A109)</f>
        <v>109</v>
      </c>
      <c r="B51">
        <v>65174513</v>
      </c>
      <c r="C51">
        <v>65174889</v>
      </c>
      <c r="D51">
        <v>37064878</v>
      </c>
      <c r="E51">
        <v>112</v>
      </c>
      <c r="F51">
        <v>1</v>
      </c>
      <c r="G51">
        <v>1</v>
      </c>
      <c r="H51">
        <v>1</v>
      </c>
      <c r="I51" t="s">
        <v>346</v>
      </c>
      <c r="J51" t="s">
        <v>3</v>
      </c>
      <c r="K51" t="s">
        <v>381</v>
      </c>
      <c r="L51">
        <v>1191</v>
      </c>
      <c r="N51">
        <v>1013</v>
      </c>
      <c r="O51" t="s">
        <v>326</v>
      </c>
      <c r="P51" t="s">
        <v>326</v>
      </c>
      <c r="Q51">
        <v>1</v>
      </c>
      <c r="W51">
        <v>0</v>
      </c>
      <c r="X51">
        <v>44848675</v>
      </c>
      <c r="Y51">
        <f t="shared" si="16"/>
        <v>11.2</v>
      </c>
      <c r="AA51">
        <v>0</v>
      </c>
      <c r="AB51">
        <v>0</v>
      </c>
      <c r="AC51">
        <v>0</v>
      </c>
      <c r="AD51">
        <v>479.56</v>
      </c>
      <c r="AE51">
        <v>0</v>
      </c>
      <c r="AF51">
        <v>0</v>
      </c>
      <c r="AG51">
        <v>0</v>
      </c>
      <c r="AH51">
        <v>479.56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0</v>
      </c>
      <c r="AP51">
        <v>1</v>
      </c>
      <c r="AQ51">
        <v>1</v>
      </c>
      <c r="AR51">
        <v>0</v>
      </c>
      <c r="AS51" t="s">
        <v>3</v>
      </c>
      <c r="AT51">
        <v>11.2</v>
      </c>
      <c r="AU51" t="s">
        <v>3</v>
      </c>
      <c r="AV51">
        <v>1</v>
      </c>
      <c r="AW51">
        <v>2</v>
      </c>
      <c r="AX51">
        <v>65174899</v>
      </c>
      <c r="AY51">
        <v>1</v>
      </c>
      <c r="AZ51">
        <v>0</v>
      </c>
      <c r="BA51">
        <v>52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5371.0720000000001</v>
      </c>
      <c r="BN51">
        <v>11.2</v>
      </c>
      <c r="BO51">
        <v>0</v>
      </c>
      <c r="BP51">
        <v>1</v>
      </c>
      <c r="BQ51">
        <v>0</v>
      </c>
      <c r="BR51">
        <v>0</v>
      </c>
      <c r="BS51">
        <v>0</v>
      </c>
      <c r="BT51">
        <v>5371.0720000000001</v>
      </c>
      <c r="BU51">
        <v>11.2</v>
      </c>
      <c r="BV51">
        <v>0</v>
      </c>
      <c r="BW51">
        <v>1</v>
      </c>
      <c r="CU51">
        <f>ROUND(AT51*Source!I109*AH51*AL51,2)</f>
        <v>32226.43</v>
      </c>
      <c r="CV51">
        <f>ROUND(Y51*Source!I109,7)</f>
        <v>67.2</v>
      </c>
      <c r="CW51">
        <v>0</v>
      </c>
      <c r="CX51">
        <f>ROUND(Y51*Source!I109,7)</f>
        <v>67.2</v>
      </c>
      <c r="CY51">
        <f>AD51</f>
        <v>479.56</v>
      </c>
      <c r="CZ51">
        <f>AH51</f>
        <v>479.56</v>
      </c>
      <c r="DA51">
        <f>AL51</f>
        <v>1</v>
      </c>
      <c r="DB51">
        <f t="shared" si="17"/>
        <v>5371.07</v>
      </c>
      <c r="DC51">
        <f t="shared" si="18"/>
        <v>0</v>
      </c>
      <c r="DD51" t="s">
        <v>3</v>
      </c>
      <c r="DE51" t="s">
        <v>3</v>
      </c>
      <c r="DF51">
        <f>ROUND(ROUND(AE51,2)*CX51,2)</f>
        <v>0</v>
      </c>
      <c r="DG51">
        <f t="shared" si="25"/>
        <v>0</v>
      </c>
      <c r="DH51">
        <f t="shared" si="20"/>
        <v>0</v>
      </c>
      <c r="DI51">
        <f t="shared" si="21"/>
        <v>32226.43</v>
      </c>
      <c r="DJ51">
        <f>DI51</f>
        <v>32226.43</v>
      </c>
      <c r="DK51">
        <v>1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ROW(Source!A109)</f>
        <v>109</v>
      </c>
      <c r="B52">
        <v>65174513</v>
      </c>
      <c r="C52">
        <v>65174889</v>
      </c>
      <c r="D52">
        <v>37064876</v>
      </c>
      <c r="E52">
        <v>112</v>
      </c>
      <c r="F52">
        <v>1</v>
      </c>
      <c r="G52">
        <v>1</v>
      </c>
      <c r="H52">
        <v>1</v>
      </c>
      <c r="I52" t="s">
        <v>336</v>
      </c>
      <c r="J52" t="s">
        <v>3</v>
      </c>
      <c r="K52" t="s">
        <v>337</v>
      </c>
      <c r="L52">
        <v>1191</v>
      </c>
      <c r="N52">
        <v>1013</v>
      </c>
      <c r="O52" t="s">
        <v>326</v>
      </c>
      <c r="P52" t="s">
        <v>326</v>
      </c>
      <c r="Q52">
        <v>1</v>
      </c>
      <c r="W52">
        <v>0</v>
      </c>
      <c r="X52">
        <v>-1417349443</v>
      </c>
      <c r="Y52">
        <f t="shared" si="16"/>
        <v>0.02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0</v>
      </c>
      <c r="AP52">
        <v>1</v>
      </c>
      <c r="AQ52">
        <v>1</v>
      </c>
      <c r="AR52">
        <v>0</v>
      </c>
      <c r="AS52" t="s">
        <v>3</v>
      </c>
      <c r="AT52">
        <v>0.02</v>
      </c>
      <c r="AU52" t="s">
        <v>3</v>
      </c>
      <c r="AV52">
        <v>2</v>
      </c>
      <c r="AW52">
        <v>2</v>
      </c>
      <c r="AX52">
        <v>65174900</v>
      </c>
      <c r="AY52">
        <v>1</v>
      </c>
      <c r="AZ52">
        <v>0</v>
      </c>
      <c r="BA52">
        <v>53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ROUND(Y52*Source!I109,7)</f>
        <v>0.12</v>
      </c>
      <c r="CY52">
        <f>AD52</f>
        <v>0</v>
      </c>
      <c r="CZ52">
        <f>AH52</f>
        <v>0</v>
      </c>
      <c r="DA52">
        <f>AL52</f>
        <v>1</v>
      </c>
      <c r="DB52">
        <f t="shared" si="17"/>
        <v>0</v>
      </c>
      <c r="DC52">
        <f t="shared" si="18"/>
        <v>0</v>
      </c>
      <c r="DD52" t="s">
        <v>3</v>
      </c>
      <c r="DE52" t="s">
        <v>3</v>
      </c>
      <c r="DF52">
        <f>ROUND(ROUND(AE52,2)*CX52,2)</f>
        <v>0</v>
      </c>
      <c r="DG52">
        <f t="shared" si="25"/>
        <v>0</v>
      </c>
      <c r="DH52">
        <f t="shared" si="20"/>
        <v>0</v>
      </c>
      <c r="DI52">
        <f t="shared" si="21"/>
        <v>0</v>
      </c>
      <c r="DJ52">
        <f>DI52</f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ROW(Source!A109)</f>
        <v>109</v>
      </c>
      <c r="B53">
        <v>65174513</v>
      </c>
      <c r="C53">
        <v>65174889</v>
      </c>
      <c r="D53">
        <v>64001515</v>
      </c>
      <c r="E53">
        <v>1</v>
      </c>
      <c r="F53">
        <v>1</v>
      </c>
      <c r="G53">
        <v>1</v>
      </c>
      <c r="H53">
        <v>2</v>
      </c>
      <c r="I53" t="s">
        <v>348</v>
      </c>
      <c r="J53" t="s">
        <v>349</v>
      </c>
      <c r="K53" t="s">
        <v>350</v>
      </c>
      <c r="L53">
        <v>1368</v>
      </c>
      <c r="N53">
        <v>1011</v>
      </c>
      <c r="O53" t="s">
        <v>341</v>
      </c>
      <c r="P53" t="s">
        <v>341</v>
      </c>
      <c r="Q53">
        <v>1</v>
      </c>
      <c r="W53">
        <v>0</v>
      </c>
      <c r="X53">
        <v>-613270886</v>
      </c>
      <c r="Y53">
        <f t="shared" si="16"/>
        <v>0.01</v>
      </c>
      <c r="AA53">
        <v>0</v>
      </c>
      <c r="AB53">
        <v>1551.19</v>
      </c>
      <c r="AC53">
        <v>658.94</v>
      </c>
      <c r="AD53">
        <v>0</v>
      </c>
      <c r="AE53">
        <v>0</v>
      </c>
      <c r="AF53">
        <v>1551.19</v>
      </c>
      <c r="AG53">
        <v>658.94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0</v>
      </c>
      <c r="AP53">
        <v>1</v>
      </c>
      <c r="AQ53">
        <v>1</v>
      </c>
      <c r="AR53">
        <v>0</v>
      </c>
      <c r="AS53" t="s">
        <v>3</v>
      </c>
      <c r="AT53">
        <v>0.01</v>
      </c>
      <c r="AU53" t="s">
        <v>3</v>
      </c>
      <c r="AV53">
        <v>1</v>
      </c>
      <c r="AW53">
        <v>2</v>
      </c>
      <c r="AX53">
        <v>65174901</v>
      </c>
      <c r="AY53">
        <v>1</v>
      </c>
      <c r="AZ53">
        <v>0</v>
      </c>
      <c r="BA53">
        <v>54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15.511900000000001</v>
      </c>
      <c r="BL53">
        <v>6.5894000000000004</v>
      </c>
      <c r="BM53">
        <v>0</v>
      </c>
      <c r="BN53">
        <v>0</v>
      </c>
      <c r="BO53">
        <v>0.01</v>
      </c>
      <c r="BP53">
        <v>1</v>
      </c>
      <c r="BQ53">
        <v>0</v>
      </c>
      <c r="BR53">
        <v>15.511900000000001</v>
      </c>
      <c r="BS53">
        <v>6.5894000000000004</v>
      </c>
      <c r="BT53">
        <v>0</v>
      </c>
      <c r="BU53">
        <v>0</v>
      </c>
      <c r="BV53">
        <v>0.01</v>
      </c>
      <c r="BW53">
        <v>1</v>
      </c>
      <c r="CV53">
        <v>0</v>
      </c>
      <c r="CW53">
        <f>ROUND(Y53*Source!I109*DO53,7)</f>
        <v>0.06</v>
      </c>
      <c r="CX53">
        <f>ROUND(Y53*Source!I109,7)</f>
        <v>0.06</v>
      </c>
      <c r="CY53">
        <f>AB53</f>
        <v>1551.19</v>
      </c>
      <c r="CZ53">
        <f>AF53</f>
        <v>1551.19</v>
      </c>
      <c r="DA53">
        <f>AJ53</f>
        <v>1</v>
      </c>
      <c r="DB53">
        <f t="shared" si="17"/>
        <v>15.51</v>
      </c>
      <c r="DC53">
        <f t="shared" si="18"/>
        <v>6.59</v>
      </c>
      <c r="DD53" t="s">
        <v>3</v>
      </c>
      <c r="DE53" t="s">
        <v>3</v>
      </c>
      <c r="DF53">
        <f>ROUND(ROUND(AE53,2)*CX53,2)</f>
        <v>0</v>
      </c>
      <c r="DG53">
        <f t="shared" si="25"/>
        <v>93.07</v>
      </c>
      <c r="DH53">
        <f t="shared" si="20"/>
        <v>39.54</v>
      </c>
      <c r="DI53">
        <f t="shared" si="21"/>
        <v>0</v>
      </c>
      <c r="DJ53">
        <f>DG53+DH53</f>
        <v>132.60999999999999</v>
      </c>
      <c r="DK53">
        <v>1</v>
      </c>
      <c r="DL53" t="s">
        <v>351</v>
      </c>
      <c r="DM53">
        <v>6</v>
      </c>
      <c r="DN53" t="s">
        <v>326</v>
      </c>
      <c r="DO53">
        <v>1</v>
      </c>
    </row>
    <row r="54" spans="1:119" x14ac:dyDescent="0.2">
      <c r="A54">
        <f>ROW(Source!A109)</f>
        <v>109</v>
      </c>
      <c r="B54">
        <v>65174513</v>
      </c>
      <c r="C54">
        <v>65174889</v>
      </c>
      <c r="D54">
        <v>64002400</v>
      </c>
      <c r="E54">
        <v>1</v>
      </c>
      <c r="F54">
        <v>1</v>
      </c>
      <c r="G54">
        <v>1</v>
      </c>
      <c r="H54">
        <v>2</v>
      </c>
      <c r="I54" t="s">
        <v>358</v>
      </c>
      <c r="J54" t="s">
        <v>359</v>
      </c>
      <c r="K54" t="s">
        <v>360</v>
      </c>
      <c r="L54">
        <v>1368</v>
      </c>
      <c r="N54">
        <v>1011</v>
      </c>
      <c r="O54" t="s">
        <v>341</v>
      </c>
      <c r="P54" t="s">
        <v>341</v>
      </c>
      <c r="Q54">
        <v>1</v>
      </c>
      <c r="W54">
        <v>0</v>
      </c>
      <c r="X54">
        <v>1032761012</v>
      </c>
      <c r="Y54">
        <f t="shared" si="16"/>
        <v>0.01</v>
      </c>
      <c r="AA54">
        <v>0</v>
      </c>
      <c r="AB54">
        <v>578.28</v>
      </c>
      <c r="AC54">
        <v>490.55</v>
      </c>
      <c r="AD54">
        <v>0</v>
      </c>
      <c r="AE54">
        <v>0</v>
      </c>
      <c r="AF54">
        <v>477.92</v>
      </c>
      <c r="AG54">
        <v>490.55</v>
      </c>
      <c r="AH54">
        <v>0</v>
      </c>
      <c r="AI54">
        <v>1</v>
      </c>
      <c r="AJ54">
        <v>1.21</v>
      </c>
      <c r="AK54">
        <v>1</v>
      </c>
      <c r="AL54">
        <v>1</v>
      </c>
      <c r="AM54">
        <v>2</v>
      </c>
      <c r="AN54">
        <v>0</v>
      </c>
      <c r="AO54">
        <v>0</v>
      </c>
      <c r="AP54">
        <v>1</v>
      </c>
      <c r="AQ54">
        <v>1</v>
      </c>
      <c r="AR54">
        <v>0</v>
      </c>
      <c r="AS54" t="s">
        <v>3</v>
      </c>
      <c r="AT54">
        <v>0.01</v>
      </c>
      <c r="AU54" t="s">
        <v>3</v>
      </c>
      <c r="AV54">
        <v>1</v>
      </c>
      <c r="AW54">
        <v>2</v>
      </c>
      <c r="AX54">
        <v>65174902</v>
      </c>
      <c r="AY54">
        <v>1</v>
      </c>
      <c r="AZ54">
        <v>0</v>
      </c>
      <c r="BA54">
        <v>55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4.7792000000000003</v>
      </c>
      <c r="BL54">
        <v>4.9055</v>
      </c>
      <c r="BM54">
        <v>0</v>
      </c>
      <c r="BN54">
        <v>0</v>
      </c>
      <c r="BO54">
        <v>0.01</v>
      </c>
      <c r="BP54">
        <v>1</v>
      </c>
      <c r="BQ54">
        <v>0</v>
      </c>
      <c r="BR54">
        <v>4.7792000000000003</v>
      </c>
      <c r="BS54">
        <v>4.9055</v>
      </c>
      <c r="BT54">
        <v>0</v>
      </c>
      <c r="BU54">
        <v>0</v>
      </c>
      <c r="BV54">
        <v>0.01</v>
      </c>
      <c r="BW54">
        <v>1</v>
      </c>
      <c r="CV54">
        <v>0</v>
      </c>
      <c r="CW54">
        <f>ROUND(Y54*Source!I109*DO54,7)</f>
        <v>0.06</v>
      </c>
      <c r="CX54">
        <f>ROUND(Y54*Source!I109,7)</f>
        <v>0.06</v>
      </c>
      <c r="CY54">
        <f>AB54</f>
        <v>578.28</v>
      </c>
      <c r="CZ54">
        <f>AF54</f>
        <v>477.92</v>
      </c>
      <c r="DA54">
        <f>AJ54</f>
        <v>1.21</v>
      </c>
      <c r="DB54">
        <f t="shared" si="17"/>
        <v>4.78</v>
      </c>
      <c r="DC54">
        <f t="shared" si="18"/>
        <v>4.91</v>
      </c>
      <c r="DD54" t="s">
        <v>3</v>
      </c>
      <c r="DE54" t="s">
        <v>3</v>
      </c>
      <c r="DF54">
        <f>ROUND(ROUND(AE54,2)*CX54,2)</f>
        <v>0</v>
      </c>
      <c r="DG54">
        <f>ROUND(ROUND(AF54*AJ54,2)*CX54,2)</f>
        <v>34.700000000000003</v>
      </c>
      <c r="DH54">
        <f t="shared" si="20"/>
        <v>29.43</v>
      </c>
      <c r="DI54">
        <f t="shared" si="21"/>
        <v>0</v>
      </c>
      <c r="DJ54">
        <f>DG54+DH54</f>
        <v>64.13</v>
      </c>
      <c r="DK54">
        <v>0</v>
      </c>
      <c r="DL54" t="s">
        <v>342</v>
      </c>
      <c r="DM54">
        <v>4</v>
      </c>
      <c r="DN54" t="s">
        <v>326</v>
      </c>
      <c r="DO54">
        <v>1</v>
      </c>
    </row>
    <row r="55" spans="1:119" x14ac:dyDescent="0.2">
      <c r="A55">
        <f>ROW(Source!A109)</f>
        <v>109</v>
      </c>
      <c r="B55">
        <v>65174513</v>
      </c>
      <c r="C55">
        <v>65174889</v>
      </c>
      <c r="D55">
        <v>63953063</v>
      </c>
      <c r="E55">
        <v>1</v>
      </c>
      <c r="F55">
        <v>1</v>
      </c>
      <c r="G55">
        <v>1</v>
      </c>
      <c r="H55">
        <v>3</v>
      </c>
      <c r="I55" t="s">
        <v>382</v>
      </c>
      <c r="J55" t="s">
        <v>383</v>
      </c>
      <c r="K55" t="s">
        <v>384</v>
      </c>
      <c r="L55">
        <v>1348</v>
      </c>
      <c r="N55">
        <v>1009</v>
      </c>
      <c r="O55" t="s">
        <v>368</v>
      </c>
      <c r="P55" t="s">
        <v>368</v>
      </c>
      <c r="Q55">
        <v>1000</v>
      </c>
      <c r="W55">
        <v>0</v>
      </c>
      <c r="X55">
        <v>1633468425</v>
      </c>
      <c r="Y55">
        <f t="shared" si="16"/>
        <v>8.0000000000000004E-4</v>
      </c>
      <c r="AA55">
        <v>135080.51999999999</v>
      </c>
      <c r="AB55">
        <v>0</v>
      </c>
      <c r="AC55">
        <v>0</v>
      </c>
      <c r="AD55">
        <v>0</v>
      </c>
      <c r="AE55">
        <v>116448.72</v>
      </c>
      <c r="AF55">
        <v>0</v>
      </c>
      <c r="AG55">
        <v>0</v>
      </c>
      <c r="AH55">
        <v>0</v>
      </c>
      <c r="AI55">
        <v>1.1599999999999999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0</v>
      </c>
      <c r="AP55">
        <v>1</v>
      </c>
      <c r="AQ55">
        <v>1</v>
      </c>
      <c r="AR55">
        <v>0</v>
      </c>
      <c r="AS55" t="s">
        <v>3</v>
      </c>
      <c r="AT55">
        <v>8.0000000000000004E-4</v>
      </c>
      <c r="AU55" t="s">
        <v>3</v>
      </c>
      <c r="AV55">
        <v>0</v>
      </c>
      <c r="AW55">
        <v>2</v>
      </c>
      <c r="AX55">
        <v>65174903</v>
      </c>
      <c r="AY55">
        <v>1</v>
      </c>
      <c r="AZ55">
        <v>0</v>
      </c>
      <c r="BA55">
        <v>56</v>
      </c>
      <c r="BB55">
        <v>1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93.15897600000001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1</v>
      </c>
      <c r="BQ55">
        <v>93.15897600000001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1</v>
      </c>
      <c r="CV55">
        <v>0</v>
      </c>
      <c r="CW55">
        <v>0</v>
      </c>
      <c r="CX55">
        <f>ROUND(Y55*Source!I109,7)</f>
        <v>4.7999999999999996E-3</v>
      </c>
      <c r="CY55">
        <f>AA55</f>
        <v>135080.51999999999</v>
      </c>
      <c r="CZ55">
        <f>AE55</f>
        <v>116448.72</v>
      </c>
      <c r="DA55">
        <f>AI55</f>
        <v>1.1599999999999999</v>
      </c>
      <c r="DB55">
        <f t="shared" si="17"/>
        <v>93.16</v>
      </c>
      <c r="DC55">
        <f t="shared" si="18"/>
        <v>0</v>
      </c>
      <c r="DD55" t="s">
        <v>3</v>
      </c>
      <c r="DE55" t="s">
        <v>3</v>
      </c>
      <c r="DF55">
        <f>ROUND(ROUND(AE55*AI55,2)*CX55,2)</f>
        <v>648.39</v>
      </c>
      <c r="DG55">
        <f t="shared" ref="DG55:DG61" si="27">ROUND(ROUND(AF55,2)*CX55,2)</f>
        <v>0</v>
      </c>
      <c r="DH55">
        <f t="shared" si="20"/>
        <v>0</v>
      </c>
      <c r="DI55">
        <f t="shared" si="21"/>
        <v>0</v>
      </c>
      <c r="DJ55">
        <f>DF55</f>
        <v>648.39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ROW(Source!A109)</f>
        <v>109</v>
      </c>
      <c r="B56">
        <v>65174513</v>
      </c>
      <c r="C56">
        <v>65174889</v>
      </c>
      <c r="D56">
        <v>63953080</v>
      </c>
      <c r="E56">
        <v>1</v>
      </c>
      <c r="F56">
        <v>1</v>
      </c>
      <c r="G56">
        <v>1</v>
      </c>
      <c r="H56">
        <v>3</v>
      </c>
      <c r="I56" t="s">
        <v>385</v>
      </c>
      <c r="J56" t="s">
        <v>386</v>
      </c>
      <c r="K56" t="s">
        <v>387</v>
      </c>
      <c r="L56">
        <v>1348</v>
      </c>
      <c r="N56">
        <v>1009</v>
      </c>
      <c r="O56" t="s">
        <v>368</v>
      </c>
      <c r="P56" t="s">
        <v>368</v>
      </c>
      <c r="Q56">
        <v>1000</v>
      </c>
      <c r="W56">
        <v>0</v>
      </c>
      <c r="X56">
        <v>-1314008619</v>
      </c>
      <c r="Y56">
        <f t="shared" si="16"/>
        <v>2.0000000000000002E-5</v>
      </c>
      <c r="AA56">
        <v>144834.14000000001</v>
      </c>
      <c r="AB56">
        <v>0</v>
      </c>
      <c r="AC56">
        <v>0</v>
      </c>
      <c r="AD56">
        <v>0</v>
      </c>
      <c r="AE56">
        <v>81827.199999999997</v>
      </c>
      <c r="AF56">
        <v>0</v>
      </c>
      <c r="AG56">
        <v>0</v>
      </c>
      <c r="AH56">
        <v>0</v>
      </c>
      <c r="AI56">
        <v>1.77</v>
      </c>
      <c r="AJ56">
        <v>1</v>
      </c>
      <c r="AK56">
        <v>1</v>
      </c>
      <c r="AL56">
        <v>1</v>
      </c>
      <c r="AM56">
        <v>2</v>
      </c>
      <c r="AN56">
        <v>0</v>
      </c>
      <c r="AO56">
        <v>0</v>
      </c>
      <c r="AP56">
        <v>1</v>
      </c>
      <c r="AQ56">
        <v>1</v>
      </c>
      <c r="AR56">
        <v>0</v>
      </c>
      <c r="AS56" t="s">
        <v>3</v>
      </c>
      <c r="AT56">
        <v>2.0000000000000002E-5</v>
      </c>
      <c r="AU56" t="s">
        <v>3</v>
      </c>
      <c r="AV56">
        <v>0</v>
      </c>
      <c r="AW56">
        <v>2</v>
      </c>
      <c r="AX56">
        <v>65174904</v>
      </c>
      <c r="AY56">
        <v>1</v>
      </c>
      <c r="AZ56">
        <v>0</v>
      </c>
      <c r="BA56">
        <v>57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1.636544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1</v>
      </c>
      <c r="BQ56">
        <v>1.636544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1</v>
      </c>
      <c r="CV56">
        <v>0</v>
      </c>
      <c r="CW56">
        <v>0</v>
      </c>
      <c r="CX56">
        <f>ROUND(Y56*Source!I109,7)</f>
        <v>1.2E-4</v>
      </c>
      <c r="CY56">
        <f>AA56</f>
        <v>144834.14000000001</v>
      </c>
      <c r="CZ56">
        <f>AE56</f>
        <v>81827.199999999997</v>
      </c>
      <c r="DA56">
        <f>AI56</f>
        <v>1.77</v>
      </c>
      <c r="DB56">
        <f t="shared" si="17"/>
        <v>1.64</v>
      </c>
      <c r="DC56">
        <f t="shared" si="18"/>
        <v>0</v>
      </c>
      <c r="DD56" t="s">
        <v>3</v>
      </c>
      <c r="DE56" t="s">
        <v>3</v>
      </c>
      <c r="DF56">
        <f>ROUND(ROUND(AE56*AI56,2)*CX56,2)</f>
        <v>17.38</v>
      </c>
      <c r="DG56">
        <f t="shared" si="27"/>
        <v>0</v>
      </c>
      <c r="DH56">
        <f t="shared" si="20"/>
        <v>0</v>
      </c>
      <c r="DI56">
        <f t="shared" si="21"/>
        <v>0</v>
      </c>
      <c r="DJ56">
        <f>DF56</f>
        <v>17.38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ROW(Source!A109)</f>
        <v>109</v>
      </c>
      <c r="B57">
        <v>65174513</v>
      </c>
      <c r="C57">
        <v>65174889</v>
      </c>
      <c r="D57">
        <v>63954970</v>
      </c>
      <c r="E57">
        <v>1</v>
      </c>
      <c r="F57">
        <v>1</v>
      </c>
      <c r="G57">
        <v>1</v>
      </c>
      <c r="H57">
        <v>3</v>
      </c>
      <c r="I57" t="s">
        <v>361</v>
      </c>
      <c r="J57" t="s">
        <v>362</v>
      </c>
      <c r="K57" t="s">
        <v>363</v>
      </c>
      <c r="L57">
        <v>1302</v>
      </c>
      <c r="N57">
        <v>1003</v>
      </c>
      <c r="O57" t="s">
        <v>364</v>
      </c>
      <c r="P57" t="s">
        <v>364</v>
      </c>
      <c r="Q57">
        <v>10</v>
      </c>
      <c r="W57">
        <v>0</v>
      </c>
      <c r="X57">
        <v>713922976</v>
      </c>
      <c r="Y57">
        <f t="shared" si="16"/>
        <v>2.4E-2</v>
      </c>
      <c r="AA57">
        <v>57.7</v>
      </c>
      <c r="AB57">
        <v>0</v>
      </c>
      <c r="AC57">
        <v>0</v>
      </c>
      <c r="AD57">
        <v>0</v>
      </c>
      <c r="AE57">
        <v>37.71</v>
      </c>
      <c r="AF57">
        <v>0</v>
      </c>
      <c r="AG57">
        <v>0</v>
      </c>
      <c r="AH57">
        <v>0</v>
      </c>
      <c r="AI57">
        <v>1.53</v>
      </c>
      <c r="AJ57">
        <v>1</v>
      </c>
      <c r="AK57">
        <v>1</v>
      </c>
      <c r="AL57">
        <v>1</v>
      </c>
      <c r="AM57">
        <v>2</v>
      </c>
      <c r="AN57">
        <v>0</v>
      </c>
      <c r="AO57">
        <v>0</v>
      </c>
      <c r="AP57">
        <v>1</v>
      </c>
      <c r="AQ57">
        <v>1</v>
      </c>
      <c r="AR57">
        <v>0</v>
      </c>
      <c r="AS57" t="s">
        <v>3</v>
      </c>
      <c r="AT57">
        <v>2.4E-2</v>
      </c>
      <c r="AU57" t="s">
        <v>3</v>
      </c>
      <c r="AV57">
        <v>0</v>
      </c>
      <c r="AW57">
        <v>2</v>
      </c>
      <c r="AX57">
        <v>65174905</v>
      </c>
      <c r="AY57">
        <v>1</v>
      </c>
      <c r="AZ57">
        <v>0</v>
      </c>
      <c r="BA57">
        <v>58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0.90504000000000007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1</v>
      </c>
      <c r="BQ57">
        <v>0.90504000000000007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1</v>
      </c>
      <c r="CV57">
        <v>0</v>
      </c>
      <c r="CW57">
        <v>0</v>
      </c>
      <c r="CX57">
        <f>ROUND(Y57*Source!I109,7)</f>
        <v>0.14399999999999999</v>
      </c>
      <c r="CY57">
        <f>AA57</f>
        <v>57.7</v>
      </c>
      <c r="CZ57">
        <f>AE57</f>
        <v>37.71</v>
      </c>
      <c r="DA57">
        <f>AI57</f>
        <v>1.53</v>
      </c>
      <c r="DB57">
        <f t="shared" si="17"/>
        <v>0.91</v>
      </c>
      <c r="DC57">
        <f t="shared" si="18"/>
        <v>0</v>
      </c>
      <c r="DD57" t="s">
        <v>3</v>
      </c>
      <c r="DE57" t="s">
        <v>3</v>
      </c>
      <c r="DF57">
        <f>ROUND(ROUND(AE57*AI57,2)*CX57,2)</f>
        <v>8.31</v>
      </c>
      <c r="DG57">
        <f t="shared" si="27"/>
        <v>0</v>
      </c>
      <c r="DH57">
        <f t="shared" si="20"/>
        <v>0</v>
      </c>
      <c r="DI57">
        <f t="shared" si="21"/>
        <v>0</v>
      </c>
      <c r="DJ57">
        <f>DF57</f>
        <v>8.31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ROW(Source!A109)</f>
        <v>109</v>
      </c>
      <c r="B58">
        <v>65174513</v>
      </c>
      <c r="C58">
        <v>65174889</v>
      </c>
      <c r="D58">
        <v>63979957</v>
      </c>
      <c r="E58">
        <v>1</v>
      </c>
      <c r="F58">
        <v>1</v>
      </c>
      <c r="G58">
        <v>1</v>
      </c>
      <c r="H58">
        <v>3</v>
      </c>
      <c r="I58" t="s">
        <v>388</v>
      </c>
      <c r="J58" t="s">
        <v>389</v>
      </c>
      <c r="K58" t="s">
        <v>390</v>
      </c>
      <c r="L58">
        <v>1425</v>
      </c>
      <c r="N58">
        <v>1013</v>
      </c>
      <c r="O58" t="s">
        <v>185</v>
      </c>
      <c r="P58" t="s">
        <v>185</v>
      </c>
      <c r="Q58">
        <v>1</v>
      </c>
      <c r="W58">
        <v>0</v>
      </c>
      <c r="X58">
        <v>-189401294</v>
      </c>
      <c r="Y58">
        <f t="shared" si="16"/>
        <v>3.1E-2</v>
      </c>
      <c r="AA58">
        <v>36051.879999999997</v>
      </c>
      <c r="AB58">
        <v>0</v>
      </c>
      <c r="AC58">
        <v>0</v>
      </c>
      <c r="AD58">
        <v>0</v>
      </c>
      <c r="AE58">
        <v>28612.6</v>
      </c>
      <c r="AF58">
        <v>0</v>
      </c>
      <c r="AG58">
        <v>0</v>
      </c>
      <c r="AH58">
        <v>0</v>
      </c>
      <c r="AI58">
        <v>1.26</v>
      </c>
      <c r="AJ58">
        <v>1</v>
      </c>
      <c r="AK58">
        <v>1</v>
      </c>
      <c r="AL58">
        <v>1</v>
      </c>
      <c r="AM58">
        <v>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3</v>
      </c>
      <c r="AT58">
        <v>3.1E-2</v>
      </c>
      <c r="AU58" t="s">
        <v>3</v>
      </c>
      <c r="AV58">
        <v>0</v>
      </c>
      <c r="AW58">
        <v>2</v>
      </c>
      <c r="AX58">
        <v>65174906</v>
      </c>
      <c r="AY58">
        <v>1</v>
      </c>
      <c r="AZ58">
        <v>0</v>
      </c>
      <c r="BA58">
        <v>59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886.99059999999997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1</v>
      </c>
      <c r="BQ58">
        <v>886.99059999999997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1</v>
      </c>
      <c r="CV58">
        <v>0</v>
      </c>
      <c r="CW58">
        <v>0</v>
      </c>
      <c r="CX58">
        <f>ROUND(Y58*Source!I109,7)</f>
        <v>0.186</v>
      </c>
      <c r="CY58">
        <f>AA58</f>
        <v>36051.879999999997</v>
      </c>
      <c r="CZ58">
        <f>AE58</f>
        <v>28612.6</v>
      </c>
      <c r="DA58">
        <f>AI58</f>
        <v>1.26</v>
      </c>
      <c r="DB58">
        <f t="shared" si="17"/>
        <v>886.99</v>
      </c>
      <c r="DC58">
        <f t="shared" si="18"/>
        <v>0</v>
      </c>
      <c r="DD58" t="s">
        <v>3</v>
      </c>
      <c r="DE58" t="s">
        <v>3</v>
      </c>
      <c r="DF58">
        <f>ROUND(ROUND(AE58*AI58,2)*CX58,2)</f>
        <v>6705.65</v>
      </c>
      <c r="DG58">
        <f t="shared" si="27"/>
        <v>0</v>
      </c>
      <c r="DH58">
        <f t="shared" si="20"/>
        <v>0</v>
      </c>
      <c r="DI58">
        <f t="shared" si="21"/>
        <v>0</v>
      </c>
      <c r="DJ58">
        <f>DF58</f>
        <v>6705.65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ROW(Source!A109)</f>
        <v>109</v>
      </c>
      <c r="B59">
        <v>65174513</v>
      </c>
      <c r="C59">
        <v>65174889</v>
      </c>
      <c r="D59">
        <v>63889959</v>
      </c>
      <c r="E59">
        <v>112</v>
      </c>
      <c r="F59">
        <v>1</v>
      </c>
      <c r="G59">
        <v>1</v>
      </c>
      <c r="H59">
        <v>3</v>
      </c>
      <c r="I59" t="s">
        <v>378</v>
      </c>
      <c r="J59" t="s">
        <v>3</v>
      </c>
      <c r="K59" t="s">
        <v>379</v>
      </c>
      <c r="L59">
        <v>3277935</v>
      </c>
      <c r="N59">
        <v>1013</v>
      </c>
      <c r="O59" t="s">
        <v>380</v>
      </c>
      <c r="P59" t="s">
        <v>380</v>
      </c>
      <c r="Q59">
        <v>1</v>
      </c>
      <c r="W59">
        <v>0</v>
      </c>
      <c r="X59">
        <v>274903907</v>
      </c>
      <c r="Y59">
        <f t="shared" si="16"/>
        <v>2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0</v>
      </c>
      <c r="AP59">
        <v>0</v>
      </c>
      <c r="AQ59">
        <v>1</v>
      </c>
      <c r="AR59">
        <v>0</v>
      </c>
      <c r="AS59" t="s">
        <v>3</v>
      </c>
      <c r="AT59">
        <v>2</v>
      </c>
      <c r="AU59" t="s">
        <v>3</v>
      </c>
      <c r="AV59">
        <v>0</v>
      </c>
      <c r="AW59">
        <v>2</v>
      </c>
      <c r="AX59">
        <v>65174907</v>
      </c>
      <c r="AY59">
        <v>1</v>
      </c>
      <c r="AZ59">
        <v>0</v>
      </c>
      <c r="BA59">
        <v>60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ROUND(Y59*Source!I109,7)</f>
        <v>12</v>
      </c>
      <c r="CY59">
        <f>AA59</f>
        <v>0</v>
      </c>
      <c r="CZ59">
        <f>AE59</f>
        <v>0</v>
      </c>
      <c r="DA59">
        <f>AI59</f>
        <v>1</v>
      </c>
      <c r="DB59">
        <f t="shared" si="17"/>
        <v>0</v>
      </c>
      <c r="DC59">
        <f t="shared" si="18"/>
        <v>0</v>
      </c>
      <c r="DD59" t="s">
        <v>3</v>
      </c>
      <c r="DE59" t="s">
        <v>3</v>
      </c>
      <c r="DF59">
        <f t="shared" ref="DF59:DF64" si="28">ROUND(ROUND(AE59,2)*CX59,2)</f>
        <v>0</v>
      </c>
      <c r="DG59">
        <f t="shared" si="27"/>
        <v>0</v>
      </c>
      <c r="DH59">
        <f t="shared" si="20"/>
        <v>0</v>
      </c>
      <c r="DI59">
        <f t="shared" si="21"/>
        <v>0</v>
      </c>
      <c r="DJ59">
        <f>DF59</f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ROW(Source!A110)</f>
        <v>110</v>
      </c>
      <c r="B60">
        <v>65174513</v>
      </c>
      <c r="C60">
        <v>65174908</v>
      </c>
      <c r="D60">
        <v>37066491</v>
      </c>
      <c r="E60">
        <v>109</v>
      </c>
      <c r="F60">
        <v>1</v>
      </c>
      <c r="G60">
        <v>1</v>
      </c>
      <c r="H60">
        <v>1</v>
      </c>
      <c r="I60" t="s">
        <v>391</v>
      </c>
      <c r="J60" t="s">
        <v>3</v>
      </c>
      <c r="K60" t="s">
        <v>392</v>
      </c>
      <c r="L60">
        <v>1191</v>
      </c>
      <c r="N60">
        <v>1013</v>
      </c>
      <c r="O60" t="s">
        <v>326</v>
      </c>
      <c r="P60" t="s">
        <v>326</v>
      </c>
      <c r="Q60">
        <v>1</v>
      </c>
      <c r="W60">
        <v>0</v>
      </c>
      <c r="X60">
        <v>1903864200</v>
      </c>
      <c r="Y60">
        <f t="shared" si="16"/>
        <v>4.66</v>
      </c>
      <c r="AA60">
        <v>0</v>
      </c>
      <c r="AB60">
        <v>0</v>
      </c>
      <c r="AC60">
        <v>0</v>
      </c>
      <c r="AD60">
        <v>410.01</v>
      </c>
      <c r="AE60">
        <v>0</v>
      </c>
      <c r="AF60">
        <v>0</v>
      </c>
      <c r="AG60">
        <v>0</v>
      </c>
      <c r="AH60">
        <v>410.01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3</v>
      </c>
      <c r="AT60">
        <v>4.66</v>
      </c>
      <c r="AU60" t="s">
        <v>3</v>
      </c>
      <c r="AV60">
        <v>1</v>
      </c>
      <c r="AW60">
        <v>2</v>
      </c>
      <c r="AX60">
        <v>65174913</v>
      </c>
      <c r="AY60">
        <v>1</v>
      </c>
      <c r="AZ60">
        <v>0</v>
      </c>
      <c r="BA60">
        <v>61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1910.6466</v>
      </c>
      <c r="BN60">
        <v>4.66</v>
      </c>
      <c r="BO60">
        <v>0</v>
      </c>
      <c r="BP60">
        <v>1</v>
      </c>
      <c r="BQ60">
        <v>0</v>
      </c>
      <c r="BR60">
        <v>0</v>
      </c>
      <c r="BS60">
        <v>0</v>
      </c>
      <c r="BT60">
        <v>1910.6466</v>
      </c>
      <c r="BU60">
        <v>4.66</v>
      </c>
      <c r="BV60">
        <v>0</v>
      </c>
      <c r="BW60">
        <v>1</v>
      </c>
      <c r="CU60">
        <f>ROUND(AT60*Source!I110*AH60*AL60,2)</f>
        <v>25220.54</v>
      </c>
      <c r="CV60">
        <f>ROUND(Y60*Source!I110,7)</f>
        <v>61.512</v>
      </c>
      <c r="CW60">
        <v>0</v>
      </c>
      <c r="CX60">
        <f>ROUND(Y60*Source!I110,7)</f>
        <v>61.512</v>
      </c>
      <c r="CY60">
        <f>AD60</f>
        <v>410.01</v>
      </c>
      <c r="CZ60">
        <f>AH60</f>
        <v>410.01</v>
      </c>
      <c r="DA60">
        <f>AL60</f>
        <v>1</v>
      </c>
      <c r="DB60">
        <f t="shared" si="17"/>
        <v>1910.65</v>
      </c>
      <c r="DC60">
        <f t="shared" si="18"/>
        <v>0</v>
      </c>
      <c r="DD60" t="s">
        <v>3</v>
      </c>
      <c r="DE60" t="s">
        <v>3</v>
      </c>
      <c r="DF60">
        <f t="shared" si="28"/>
        <v>0</v>
      </c>
      <c r="DG60">
        <f t="shared" si="27"/>
        <v>0</v>
      </c>
      <c r="DH60">
        <f t="shared" si="20"/>
        <v>0</v>
      </c>
      <c r="DI60">
        <f t="shared" si="21"/>
        <v>25220.54</v>
      </c>
      <c r="DJ60">
        <f>DI60</f>
        <v>25220.54</v>
      </c>
      <c r="DK60">
        <v>1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ROW(Source!A110)</f>
        <v>110</v>
      </c>
      <c r="B61">
        <v>65174513</v>
      </c>
      <c r="C61">
        <v>65174908</v>
      </c>
      <c r="D61">
        <v>37064876</v>
      </c>
      <c r="E61">
        <v>109</v>
      </c>
      <c r="F61">
        <v>1</v>
      </c>
      <c r="G61">
        <v>1</v>
      </c>
      <c r="H61">
        <v>1</v>
      </c>
      <c r="I61" t="s">
        <v>336</v>
      </c>
      <c r="J61" t="s">
        <v>3</v>
      </c>
      <c r="K61" t="s">
        <v>337</v>
      </c>
      <c r="L61">
        <v>1191</v>
      </c>
      <c r="N61">
        <v>1013</v>
      </c>
      <c r="O61" t="s">
        <v>326</v>
      </c>
      <c r="P61" t="s">
        <v>326</v>
      </c>
      <c r="Q61">
        <v>1</v>
      </c>
      <c r="W61">
        <v>0</v>
      </c>
      <c r="X61">
        <v>-1417349443</v>
      </c>
      <c r="Y61">
        <f t="shared" si="16"/>
        <v>0.67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0</v>
      </c>
      <c r="AP61">
        <v>1</v>
      </c>
      <c r="AQ61">
        <v>1</v>
      </c>
      <c r="AR61">
        <v>0</v>
      </c>
      <c r="AS61" t="s">
        <v>3</v>
      </c>
      <c r="AT61">
        <v>0.67</v>
      </c>
      <c r="AU61" t="s">
        <v>3</v>
      </c>
      <c r="AV61">
        <v>2</v>
      </c>
      <c r="AW61">
        <v>2</v>
      </c>
      <c r="AX61">
        <v>65174914</v>
      </c>
      <c r="AY61">
        <v>1</v>
      </c>
      <c r="AZ61">
        <v>0</v>
      </c>
      <c r="BA61">
        <v>62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ROUND(Y61*Source!I110,7)</f>
        <v>8.8439999999999994</v>
      </c>
      <c r="CY61">
        <f>AD61</f>
        <v>0</v>
      </c>
      <c r="CZ61">
        <f>AH61</f>
        <v>0</v>
      </c>
      <c r="DA61">
        <f>AL61</f>
        <v>1</v>
      </c>
      <c r="DB61">
        <f t="shared" si="17"/>
        <v>0</v>
      </c>
      <c r="DC61">
        <f t="shared" si="18"/>
        <v>0</v>
      </c>
      <c r="DD61" t="s">
        <v>3</v>
      </c>
      <c r="DE61" t="s">
        <v>3</v>
      </c>
      <c r="DF61">
        <f t="shared" si="28"/>
        <v>0</v>
      </c>
      <c r="DG61">
        <f t="shared" si="27"/>
        <v>0</v>
      </c>
      <c r="DH61">
        <f t="shared" si="20"/>
        <v>0</v>
      </c>
      <c r="DI61">
        <f t="shared" si="21"/>
        <v>0</v>
      </c>
      <c r="DJ61">
        <f>DI61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ROW(Source!A110)</f>
        <v>110</v>
      </c>
      <c r="B62">
        <v>65174513</v>
      </c>
      <c r="C62">
        <v>65174908</v>
      </c>
      <c r="D62">
        <v>59055768</v>
      </c>
      <c r="E62">
        <v>1</v>
      </c>
      <c r="F62">
        <v>1</v>
      </c>
      <c r="G62">
        <v>1</v>
      </c>
      <c r="H62">
        <v>2</v>
      </c>
      <c r="I62" t="s">
        <v>358</v>
      </c>
      <c r="J62" t="s">
        <v>359</v>
      </c>
      <c r="K62" t="s">
        <v>360</v>
      </c>
      <c r="L62">
        <v>1368</v>
      </c>
      <c r="N62">
        <v>1011</v>
      </c>
      <c r="O62" t="s">
        <v>341</v>
      </c>
      <c r="P62" t="s">
        <v>341</v>
      </c>
      <c r="Q62">
        <v>1</v>
      </c>
      <c r="W62">
        <v>0</v>
      </c>
      <c r="X62">
        <v>721652621</v>
      </c>
      <c r="Y62">
        <f t="shared" si="16"/>
        <v>0.67</v>
      </c>
      <c r="AA62">
        <v>0</v>
      </c>
      <c r="AB62">
        <v>578.28</v>
      </c>
      <c r="AC62">
        <v>490.55</v>
      </c>
      <c r="AD62">
        <v>0</v>
      </c>
      <c r="AE62">
        <v>0</v>
      </c>
      <c r="AF62">
        <v>477.92</v>
      </c>
      <c r="AG62">
        <v>490.55</v>
      </c>
      <c r="AH62">
        <v>0</v>
      </c>
      <c r="AI62">
        <v>1</v>
      </c>
      <c r="AJ62">
        <v>1.21</v>
      </c>
      <c r="AK62">
        <v>1</v>
      </c>
      <c r="AL62">
        <v>1</v>
      </c>
      <c r="AM62">
        <v>2</v>
      </c>
      <c r="AN62">
        <v>0</v>
      </c>
      <c r="AO62">
        <v>0</v>
      </c>
      <c r="AP62">
        <v>1</v>
      </c>
      <c r="AQ62">
        <v>1</v>
      </c>
      <c r="AR62">
        <v>0</v>
      </c>
      <c r="AS62" t="s">
        <v>3</v>
      </c>
      <c r="AT62">
        <v>0.67</v>
      </c>
      <c r="AU62" t="s">
        <v>3</v>
      </c>
      <c r="AV62">
        <v>1</v>
      </c>
      <c r="AW62">
        <v>2</v>
      </c>
      <c r="AX62">
        <v>65174915</v>
      </c>
      <c r="AY62">
        <v>1</v>
      </c>
      <c r="AZ62">
        <v>0</v>
      </c>
      <c r="BA62">
        <v>63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320.20640000000003</v>
      </c>
      <c r="BL62">
        <v>328.66850000000005</v>
      </c>
      <c r="BM62">
        <v>0</v>
      </c>
      <c r="BN62">
        <v>0</v>
      </c>
      <c r="BO62">
        <v>0.67</v>
      </c>
      <c r="BP62">
        <v>1</v>
      </c>
      <c r="BQ62">
        <v>0</v>
      </c>
      <c r="BR62">
        <v>320.20640000000003</v>
      </c>
      <c r="BS62">
        <v>328.66850000000005</v>
      </c>
      <c r="BT62">
        <v>0</v>
      </c>
      <c r="BU62">
        <v>0</v>
      </c>
      <c r="BV62">
        <v>0.67</v>
      </c>
      <c r="BW62">
        <v>1</v>
      </c>
      <c r="CV62">
        <v>0</v>
      </c>
      <c r="CW62">
        <f>ROUND(Y62*Source!I110*DO62,7)</f>
        <v>8.8439999999999994</v>
      </c>
      <c r="CX62">
        <f>ROUND(Y62*Source!I110,7)</f>
        <v>8.8439999999999994</v>
      </c>
      <c r="CY62">
        <f>AB62</f>
        <v>578.28</v>
      </c>
      <c r="CZ62">
        <f>AF62</f>
        <v>477.92</v>
      </c>
      <c r="DA62">
        <f>AJ62</f>
        <v>1.21</v>
      </c>
      <c r="DB62">
        <f t="shared" si="17"/>
        <v>320.20999999999998</v>
      </c>
      <c r="DC62">
        <f t="shared" si="18"/>
        <v>328.67</v>
      </c>
      <c r="DD62" t="s">
        <v>3</v>
      </c>
      <c r="DE62" t="s">
        <v>3</v>
      </c>
      <c r="DF62">
        <f t="shared" si="28"/>
        <v>0</v>
      </c>
      <c r="DG62">
        <f>ROUND(ROUND(AF62*AJ62,2)*CX62,2)</f>
        <v>5114.3100000000004</v>
      </c>
      <c r="DH62">
        <f t="shared" si="20"/>
        <v>4338.42</v>
      </c>
      <c r="DI62">
        <f t="shared" si="21"/>
        <v>0</v>
      </c>
      <c r="DJ62">
        <f>DG62+DH62</f>
        <v>9452.73</v>
      </c>
      <c r="DK62">
        <v>0</v>
      </c>
      <c r="DL62" t="s">
        <v>342</v>
      </c>
      <c r="DM62">
        <v>4</v>
      </c>
      <c r="DN62" t="s">
        <v>326</v>
      </c>
      <c r="DO62">
        <v>1</v>
      </c>
    </row>
    <row r="63" spans="1:119" x14ac:dyDescent="0.2">
      <c r="A63">
        <f>ROW(Source!A110)</f>
        <v>110</v>
      </c>
      <c r="B63">
        <v>65174513</v>
      </c>
      <c r="C63">
        <v>65174908</v>
      </c>
      <c r="D63">
        <v>58938947</v>
      </c>
      <c r="E63">
        <v>109</v>
      </c>
      <c r="F63">
        <v>1</v>
      </c>
      <c r="G63">
        <v>1</v>
      </c>
      <c r="H63">
        <v>3</v>
      </c>
      <c r="I63" t="s">
        <v>378</v>
      </c>
      <c r="J63" t="s">
        <v>3</v>
      </c>
      <c r="K63" t="s">
        <v>379</v>
      </c>
      <c r="L63">
        <v>3277935</v>
      </c>
      <c r="N63">
        <v>1013</v>
      </c>
      <c r="O63" t="s">
        <v>380</v>
      </c>
      <c r="P63" t="s">
        <v>380</v>
      </c>
      <c r="Q63">
        <v>1</v>
      </c>
      <c r="W63">
        <v>0</v>
      </c>
      <c r="X63">
        <v>274903907</v>
      </c>
      <c r="Y63">
        <f t="shared" si="16"/>
        <v>2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0</v>
      </c>
      <c r="AP63">
        <v>0</v>
      </c>
      <c r="AQ63">
        <v>1</v>
      </c>
      <c r="AR63">
        <v>0</v>
      </c>
      <c r="AS63" t="s">
        <v>3</v>
      </c>
      <c r="AT63">
        <v>2</v>
      </c>
      <c r="AU63" t="s">
        <v>3</v>
      </c>
      <c r="AV63">
        <v>0</v>
      </c>
      <c r="AW63">
        <v>2</v>
      </c>
      <c r="AX63">
        <v>65174916</v>
      </c>
      <c r="AY63">
        <v>1</v>
      </c>
      <c r="AZ63">
        <v>0</v>
      </c>
      <c r="BA63">
        <v>64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ROUND(Y63*Source!I110,7)</f>
        <v>26.4</v>
      </c>
      <c r="CY63">
        <f>AA63</f>
        <v>0</v>
      </c>
      <c r="CZ63">
        <f>AE63</f>
        <v>0</v>
      </c>
      <c r="DA63">
        <f>AI63</f>
        <v>1</v>
      </c>
      <c r="DB63">
        <f t="shared" si="17"/>
        <v>0</v>
      </c>
      <c r="DC63">
        <f t="shared" si="18"/>
        <v>0</v>
      </c>
      <c r="DD63" t="s">
        <v>3</v>
      </c>
      <c r="DE63" t="s">
        <v>3</v>
      </c>
      <c r="DF63">
        <f t="shared" si="28"/>
        <v>0</v>
      </c>
      <c r="DG63">
        <f t="shared" ref="DG63:DG83" si="29">ROUND(ROUND(AF63,2)*CX63,2)</f>
        <v>0</v>
      </c>
      <c r="DH63">
        <f t="shared" si="20"/>
        <v>0</v>
      </c>
      <c r="DI63">
        <f t="shared" si="21"/>
        <v>0</v>
      </c>
      <c r="DJ63">
        <f>DF63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ROW(Source!A111)</f>
        <v>111</v>
      </c>
      <c r="B64">
        <v>65174513</v>
      </c>
      <c r="C64">
        <v>65174917</v>
      </c>
      <c r="D64">
        <v>37064878</v>
      </c>
      <c r="E64">
        <v>109</v>
      </c>
      <c r="F64">
        <v>1</v>
      </c>
      <c r="G64">
        <v>1</v>
      </c>
      <c r="H64">
        <v>1</v>
      </c>
      <c r="I64" t="s">
        <v>346</v>
      </c>
      <c r="J64" t="s">
        <v>3</v>
      </c>
      <c r="K64" t="s">
        <v>347</v>
      </c>
      <c r="L64">
        <v>1191</v>
      </c>
      <c r="N64">
        <v>1013</v>
      </c>
      <c r="O64" t="s">
        <v>326</v>
      </c>
      <c r="P64" t="s">
        <v>326</v>
      </c>
      <c r="Q64">
        <v>1</v>
      </c>
      <c r="W64">
        <v>0</v>
      </c>
      <c r="X64">
        <v>-2012709214</v>
      </c>
      <c r="Y64">
        <f t="shared" si="16"/>
        <v>0.51</v>
      </c>
      <c r="AA64">
        <v>0</v>
      </c>
      <c r="AB64">
        <v>0</v>
      </c>
      <c r="AC64">
        <v>0</v>
      </c>
      <c r="AD64">
        <v>479.56</v>
      </c>
      <c r="AE64">
        <v>0</v>
      </c>
      <c r="AF64">
        <v>0</v>
      </c>
      <c r="AG64">
        <v>0</v>
      </c>
      <c r="AH64">
        <v>479.56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3</v>
      </c>
      <c r="AT64">
        <v>0.51</v>
      </c>
      <c r="AU64" t="s">
        <v>3</v>
      </c>
      <c r="AV64">
        <v>1</v>
      </c>
      <c r="AW64">
        <v>2</v>
      </c>
      <c r="AX64">
        <v>65174922</v>
      </c>
      <c r="AY64">
        <v>1</v>
      </c>
      <c r="AZ64">
        <v>0</v>
      </c>
      <c r="BA64">
        <v>65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244.57560000000001</v>
      </c>
      <c r="BN64">
        <v>0.51</v>
      </c>
      <c r="BO64">
        <v>0</v>
      </c>
      <c r="BP64">
        <v>1</v>
      </c>
      <c r="BQ64">
        <v>0</v>
      </c>
      <c r="BR64">
        <v>0</v>
      </c>
      <c r="BS64">
        <v>0</v>
      </c>
      <c r="BT64">
        <v>244.57560000000001</v>
      </c>
      <c r="BU64">
        <v>0.51</v>
      </c>
      <c r="BV64">
        <v>0</v>
      </c>
      <c r="BW64">
        <v>1</v>
      </c>
      <c r="CU64">
        <f>ROUND(AT64*Source!I111*AH64*AL64,2)</f>
        <v>3179.48</v>
      </c>
      <c r="CV64">
        <f>ROUND(Y64*Source!I111,7)</f>
        <v>6.63</v>
      </c>
      <c r="CW64">
        <v>0</v>
      </c>
      <c r="CX64">
        <f>ROUND(Y64*Source!I111,7)</f>
        <v>6.63</v>
      </c>
      <c r="CY64">
        <f>AD64</f>
        <v>479.56</v>
      </c>
      <c r="CZ64">
        <f>AH64</f>
        <v>479.56</v>
      </c>
      <c r="DA64">
        <f>AL64</f>
        <v>1</v>
      </c>
      <c r="DB64">
        <f t="shared" si="17"/>
        <v>244.58</v>
      </c>
      <c r="DC64">
        <f t="shared" si="18"/>
        <v>0</v>
      </c>
      <c r="DD64" t="s">
        <v>3</v>
      </c>
      <c r="DE64" t="s">
        <v>3</v>
      </c>
      <c r="DF64">
        <f t="shared" si="28"/>
        <v>0</v>
      </c>
      <c r="DG64">
        <f t="shared" si="29"/>
        <v>0</v>
      </c>
      <c r="DH64">
        <f t="shared" si="20"/>
        <v>0</v>
      </c>
      <c r="DI64">
        <f t="shared" si="21"/>
        <v>3179.48</v>
      </c>
      <c r="DJ64">
        <f>DI64</f>
        <v>3179.48</v>
      </c>
      <c r="DK64">
        <v>1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ROW(Source!A111)</f>
        <v>111</v>
      </c>
      <c r="B65">
        <v>65174513</v>
      </c>
      <c r="C65">
        <v>65174917</v>
      </c>
      <c r="D65">
        <v>59016813</v>
      </c>
      <c r="E65">
        <v>1</v>
      </c>
      <c r="F65">
        <v>1</v>
      </c>
      <c r="G65">
        <v>1</v>
      </c>
      <c r="H65">
        <v>3</v>
      </c>
      <c r="I65" t="s">
        <v>393</v>
      </c>
      <c r="J65" t="s">
        <v>394</v>
      </c>
      <c r="K65" t="s">
        <v>395</v>
      </c>
      <c r="L65">
        <v>1348</v>
      </c>
      <c r="N65">
        <v>1009</v>
      </c>
      <c r="O65" t="s">
        <v>368</v>
      </c>
      <c r="P65" t="s">
        <v>368</v>
      </c>
      <c r="Q65">
        <v>1000</v>
      </c>
      <c r="W65">
        <v>0</v>
      </c>
      <c r="X65">
        <v>161031189</v>
      </c>
      <c r="Y65">
        <f t="shared" si="16"/>
        <v>1.06E-3</v>
      </c>
      <c r="AA65">
        <v>61173.09</v>
      </c>
      <c r="AB65">
        <v>0</v>
      </c>
      <c r="AC65">
        <v>0</v>
      </c>
      <c r="AD65">
        <v>0</v>
      </c>
      <c r="AE65">
        <v>71131.5</v>
      </c>
      <c r="AF65">
        <v>0</v>
      </c>
      <c r="AG65">
        <v>0</v>
      </c>
      <c r="AH65">
        <v>0</v>
      </c>
      <c r="AI65">
        <v>0.86</v>
      </c>
      <c r="AJ65">
        <v>1</v>
      </c>
      <c r="AK65">
        <v>1</v>
      </c>
      <c r="AL65">
        <v>1</v>
      </c>
      <c r="AM65">
        <v>2</v>
      </c>
      <c r="AN65">
        <v>0</v>
      </c>
      <c r="AO65">
        <v>0</v>
      </c>
      <c r="AP65">
        <v>0</v>
      </c>
      <c r="AQ65">
        <v>1</v>
      </c>
      <c r="AR65">
        <v>0</v>
      </c>
      <c r="AS65" t="s">
        <v>3</v>
      </c>
      <c r="AT65">
        <v>1.06E-3</v>
      </c>
      <c r="AU65" t="s">
        <v>3</v>
      </c>
      <c r="AV65">
        <v>0</v>
      </c>
      <c r="AW65">
        <v>2</v>
      </c>
      <c r="AX65">
        <v>65174923</v>
      </c>
      <c r="AY65">
        <v>1</v>
      </c>
      <c r="AZ65">
        <v>0</v>
      </c>
      <c r="BA65">
        <v>66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75.399389999999997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1</v>
      </c>
      <c r="BQ65">
        <v>75.399389999999997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1</v>
      </c>
      <c r="CV65">
        <v>0</v>
      </c>
      <c r="CW65">
        <v>0</v>
      </c>
      <c r="CX65">
        <f>ROUND(Y65*Source!I111,7)</f>
        <v>1.3780000000000001E-2</v>
      </c>
      <c r="CY65">
        <f>AA65</f>
        <v>61173.09</v>
      </c>
      <c r="CZ65">
        <f>AE65</f>
        <v>71131.5</v>
      </c>
      <c r="DA65">
        <f>AI65</f>
        <v>0.86</v>
      </c>
      <c r="DB65">
        <f t="shared" si="17"/>
        <v>75.400000000000006</v>
      </c>
      <c r="DC65">
        <f t="shared" si="18"/>
        <v>0</v>
      </c>
      <c r="DD65" t="s">
        <v>3</v>
      </c>
      <c r="DE65" t="s">
        <v>3</v>
      </c>
      <c r="DF65">
        <f>ROUND(ROUND(AE65*AI65,2)*CX65,2)</f>
        <v>842.97</v>
      </c>
      <c r="DG65">
        <f t="shared" si="29"/>
        <v>0</v>
      </c>
      <c r="DH65">
        <f t="shared" ref="DH65:DH96" si="30">ROUND(ROUND(AG65,2)*CX65,2)</f>
        <v>0</v>
      </c>
      <c r="DI65">
        <f t="shared" ref="DI65:DI96" si="31">ROUND(ROUND(AH65,2)*CX65,2)</f>
        <v>0</v>
      </c>
      <c r="DJ65">
        <f>DF65</f>
        <v>842.97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ROW(Source!A111)</f>
        <v>111</v>
      </c>
      <c r="B66">
        <v>65174513</v>
      </c>
      <c r="C66">
        <v>65174917</v>
      </c>
      <c r="D66">
        <v>59017068</v>
      </c>
      <c r="E66">
        <v>1</v>
      </c>
      <c r="F66">
        <v>1</v>
      </c>
      <c r="G66">
        <v>1</v>
      </c>
      <c r="H66">
        <v>3</v>
      </c>
      <c r="I66" t="s">
        <v>369</v>
      </c>
      <c r="J66" t="s">
        <v>370</v>
      </c>
      <c r="K66" t="s">
        <v>371</v>
      </c>
      <c r="L66">
        <v>1348</v>
      </c>
      <c r="N66">
        <v>1009</v>
      </c>
      <c r="O66" t="s">
        <v>368</v>
      </c>
      <c r="P66" t="s">
        <v>368</v>
      </c>
      <c r="Q66">
        <v>1000</v>
      </c>
      <c r="W66">
        <v>0</v>
      </c>
      <c r="X66">
        <v>-522469546</v>
      </c>
      <c r="Y66">
        <f t="shared" si="16"/>
        <v>5.0899999999999999E-3</v>
      </c>
      <c r="AA66">
        <v>55303.81</v>
      </c>
      <c r="AB66">
        <v>0</v>
      </c>
      <c r="AC66">
        <v>0</v>
      </c>
      <c r="AD66">
        <v>0</v>
      </c>
      <c r="AE66">
        <v>55303.81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0</v>
      </c>
      <c r="AP66">
        <v>0</v>
      </c>
      <c r="AQ66">
        <v>1</v>
      </c>
      <c r="AR66">
        <v>0</v>
      </c>
      <c r="AS66" t="s">
        <v>3</v>
      </c>
      <c r="AT66">
        <v>5.0899999999999999E-3</v>
      </c>
      <c r="AU66" t="s">
        <v>3</v>
      </c>
      <c r="AV66">
        <v>0</v>
      </c>
      <c r="AW66">
        <v>2</v>
      </c>
      <c r="AX66">
        <v>65174924</v>
      </c>
      <c r="AY66">
        <v>1</v>
      </c>
      <c r="AZ66">
        <v>0</v>
      </c>
      <c r="BA66">
        <v>67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281.49639289999999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1</v>
      </c>
      <c r="BQ66">
        <v>281.49639289999999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1</v>
      </c>
      <c r="CV66">
        <v>0</v>
      </c>
      <c r="CW66">
        <v>0</v>
      </c>
      <c r="CX66">
        <f>ROUND(Y66*Source!I111,7)</f>
        <v>6.6170000000000007E-2</v>
      </c>
      <c r="CY66">
        <f>AA66</f>
        <v>55303.81</v>
      </c>
      <c r="CZ66">
        <f>AE66</f>
        <v>55303.81</v>
      </c>
      <c r="DA66">
        <f>AI66</f>
        <v>1</v>
      </c>
      <c r="DB66">
        <f t="shared" si="17"/>
        <v>281.5</v>
      </c>
      <c r="DC66">
        <f t="shared" si="18"/>
        <v>0</v>
      </c>
      <c r="DD66" t="s">
        <v>3</v>
      </c>
      <c r="DE66" t="s">
        <v>3</v>
      </c>
      <c r="DF66">
        <f>ROUND(ROUND(AE66,2)*CX66,2)</f>
        <v>3659.45</v>
      </c>
      <c r="DG66">
        <f t="shared" si="29"/>
        <v>0</v>
      </c>
      <c r="DH66">
        <f t="shared" si="30"/>
        <v>0</v>
      </c>
      <c r="DI66">
        <f t="shared" si="31"/>
        <v>0</v>
      </c>
      <c r="DJ66">
        <f>DF66</f>
        <v>3659.45</v>
      </c>
      <c r="DK66">
        <v>1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ROW(Source!A111)</f>
        <v>111</v>
      </c>
      <c r="B67">
        <v>65174513</v>
      </c>
      <c r="C67">
        <v>65174917</v>
      </c>
      <c r="D67">
        <v>59026348</v>
      </c>
      <c r="E67">
        <v>1</v>
      </c>
      <c r="F67">
        <v>1</v>
      </c>
      <c r="G67">
        <v>1</v>
      </c>
      <c r="H67">
        <v>3</v>
      </c>
      <c r="I67" t="s">
        <v>396</v>
      </c>
      <c r="J67" t="s">
        <v>397</v>
      </c>
      <c r="K67" t="s">
        <v>398</v>
      </c>
      <c r="L67">
        <v>1348</v>
      </c>
      <c r="N67">
        <v>1009</v>
      </c>
      <c r="O67" t="s">
        <v>368</v>
      </c>
      <c r="P67" t="s">
        <v>368</v>
      </c>
      <c r="Q67">
        <v>1000</v>
      </c>
      <c r="W67">
        <v>0</v>
      </c>
      <c r="X67">
        <v>-286666162</v>
      </c>
      <c r="Y67">
        <f t="shared" si="16"/>
        <v>2.0000000000000001E-4</v>
      </c>
      <c r="AA67">
        <v>615849.75</v>
      </c>
      <c r="AB67">
        <v>0</v>
      </c>
      <c r="AC67">
        <v>0</v>
      </c>
      <c r="AD67">
        <v>0</v>
      </c>
      <c r="AE67">
        <v>360146.05</v>
      </c>
      <c r="AF67">
        <v>0</v>
      </c>
      <c r="AG67">
        <v>0</v>
      </c>
      <c r="AH67">
        <v>0</v>
      </c>
      <c r="AI67">
        <v>1.71</v>
      </c>
      <c r="AJ67">
        <v>1</v>
      </c>
      <c r="AK67">
        <v>1</v>
      </c>
      <c r="AL67">
        <v>1</v>
      </c>
      <c r="AM67">
        <v>2</v>
      </c>
      <c r="AN67">
        <v>0</v>
      </c>
      <c r="AO67">
        <v>0</v>
      </c>
      <c r="AP67">
        <v>0</v>
      </c>
      <c r="AQ67">
        <v>1</v>
      </c>
      <c r="AR67">
        <v>0</v>
      </c>
      <c r="AS67" t="s">
        <v>3</v>
      </c>
      <c r="AT67">
        <v>2.0000000000000001E-4</v>
      </c>
      <c r="AU67" t="s">
        <v>3</v>
      </c>
      <c r="AV67">
        <v>0</v>
      </c>
      <c r="AW67">
        <v>2</v>
      </c>
      <c r="AX67">
        <v>65174925</v>
      </c>
      <c r="AY67">
        <v>1</v>
      </c>
      <c r="AZ67">
        <v>0</v>
      </c>
      <c r="BA67">
        <v>68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72.029210000000006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1</v>
      </c>
      <c r="BQ67">
        <v>72.029210000000006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1</v>
      </c>
      <c r="CV67">
        <v>0</v>
      </c>
      <c r="CW67">
        <v>0</v>
      </c>
      <c r="CX67">
        <f>ROUND(Y67*Source!I111,7)</f>
        <v>2.5999999999999999E-3</v>
      </c>
      <c r="CY67">
        <f>AA67</f>
        <v>615849.75</v>
      </c>
      <c r="CZ67">
        <f>AE67</f>
        <v>360146.05</v>
      </c>
      <c r="DA67">
        <f>AI67</f>
        <v>1.71</v>
      </c>
      <c r="DB67">
        <f t="shared" si="17"/>
        <v>72.03</v>
      </c>
      <c r="DC67">
        <f t="shared" si="18"/>
        <v>0</v>
      </c>
      <c r="DD67" t="s">
        <v>3</v>
      </c>
      <c r="DE67" t="s">
        <v>3</v>
      </c>
      <c r="DF67">
        <f>ROUND(ROUND(AE67*AI67,2)*CX67,2)</f>
        <v>1601.21</v>
      </c>
      <c r="DG67">
        <f t="shared" si="29"/>
        <v>0</v>
      </c>
      <c r="DH67">
        <f t="shared" si="30"/>
        <v>0</v>
      </c>
      <c r="DI67">
        <f t="shared" si="31"/>
        <v>0</v>
      </c>
      <c r="DJ67">
        <f>DF67</f>
        <v>1601.21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ROW(Source!A187)</f>
        <v>187</v>
      </c>
      <c r="B68">
        <v>65174513</v>
      </c>
      <c r="C68">
        <v>65175046</v>
      </c>
      <c r="D68">
        <v>58933407</v>
      </c>
      <c r="E68">
        <v>109</v>
      </c>
      <c r="F68">
        <v>1</v>
      </c>
      <c r="G68">
        <v>1</v>
      </c>
      <c r="H68">
        <v>1</v>
      </c>
      <c r="I68" t="s">
        <v>399</v>
      </c>
      <c r="J68" t="s">
        <v>3</v>
      </c>
      <c r="K68" t="s">
        <v>400</v>
      </c>
      <c r="L68">
        <v>1369</v>
      </c>
      <c r="N68">
        <v>1013</v>
      </c>
      <c r="O68" t="s">
        <v>333</v>
      </c>
      <c r="P68" t="s">
        <v>333</v>
      </c>
      <c r="Q68">
        <v>1</v>
      </c>
      <c r="W68">
        <v>0</v>
      </c>
      <c r="X68">
        <v>286205319</v>
      </c>
      <c r="Y68">
        <f t="shared" si="16"/>
        <v>0.81</v>
      </c>
      <c r="AA68">
        <v>0</v>
      </c>
      <c r="AB68">
        <v>0</v>
      </c>
      <c r="AC68">
        <v>0</v>
      </c>
      <c r="AD68">
        <v>658.94</v>
      </c>
      <c r="AE68">
        <v>0</v>
      </c>
      <c r="AF68">
        <v>0</v>
      </c>
      <c r="AG68">
        <v>0</v>
      </c>
      <c r="AH68">
        <v>658.94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3</v>
      </c>
      <c r="AT68">
        <v>0.81</v>
      </c>
      <c r="AU68" t="s">
        <v>3</v>
      </c>
      <c r="AV68">
        <v>1</v>
      </c>
      <c r="AW68">
        <v>2</v>
      </c>
      <c r="AX68">
        <v>65175049</v>
      </c>
      <c r="AY68">
        <v>1</v>
      </c>
      <c r="AZ68">
        <v>0</v>
      </c>
      <c r="BA68">
        <v>70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533.74140000000011</v>
      </c>
      <c r="BN68">
        <v>0.81</v>
      </c>
      <c r="BO68">
        <v>0</v>
      </c>
      <c r="BP68">
        <v>1</v>
      </c>
      <c r="BQ68">
        <v>0</v>
      </c>
      <c r="BR68">
        <v>0</v>
      </c>
      <c r="BS68">
        <v>0</v>
      </c>
      <c r="BT68">
        <v>533.74140000000011</v>
      </c>
      <c r="BU68">
        <v>0.81</v>
      </c>
      <c r="BV68">
        <v>0</v>
      </c>
      <c r="BW68">
        <v>1</v>
      </c>
      <c r="CU68">
        <f>ROUND(AT68*Source!I187*AH68*AL68,2)</f>
        <v>3202.45</v>
      </c>
      <c r="CV68">
        <f>ROUND(Y68*Source!I187,7)</f>
        <v>4.8600000000000003</v>
      </c>
      <c r="CW68">
        <v>0</v>
      </c>
      <c r="CX68">
        <f>ROUND(Y68*Source!I187,7)</f>
        <v>4.8600000000000003</v>
      </c>
      <c r="CY68">
        <f t="shared" ref="CY68:CY78" si="32">AD68</f>
        <v>658.94</v>
      </c>
      <c r="CZ68">
        <f t="shared" ref="CZ68:CZ78" si="33">AH68</f>
        <v>658.94</v>
      </c>
      <c r="DA68">
        <f t="shared" ref="DA68:DA78" si="34">AL68</f>
        <v>1</v>
      </c>
      <c r="DB68">
        <f t="shared" si="17"/>
        <v>533.74</v>
      </c>
      <c r="DC68">
        <f t="shared" si="18"/>
        <v>0</v>
      </c>
      <c r="DD68" t="s">
        <v>3</v>
      </c>
      <c r="DE68" t="s">
        <v>3</v>
      </c>
      <c r="DF68">
        <f t="shared" ref="DF68:DF79" si="35">ROUND(ROUND(AE68,2)*CX68,2)</f>
        <v>0</v>
      </c>
      <c r="DG68">
        <f t="shared" si="29"/>
        <v>0</v>
      </c>
      <c r="DH68">
        <f t="shared" si="30"/>
        <v>0</v>
      </c>
      <c r="DI68">
        <f t="shared" si="31"/>
        <v>3202.45</v>
      </c>
      <c r="DJ68">
        <f t="shared" ref="DJ68:DJ78" si="36">DI68</f>
        <v>3202.45</v>
      </c>
      <c r="DK68">
        <v>1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ROW(Source!A187)</f>
        <v>187</v>
      </c>
      <c r="B69">
        <v>65174513</v>
      </c>
      <c r="C69">
        <v>65175046</v>
      </c>
      <c r="D69">
        <v>58933427</v>
      </c>
      <c r="E69">
        <v>109</v>
      </c>
      <c r="F69">
        <v>1</v>
      </c>
      <c r="G69">
        <v>1</v>
      </c>
      <c r="H69">
        <v>1</v>
      </c>
      <c r="I69" t="s">
        <v>401</v>
      </c>
      <c r="J69" t="s">
        <v>3</v>
      </c>
      <c r="K69" t="s">
        <v>402</v>
      </c>
      <c r="L69">
        <v>1369</v>
      </c>
      <c r="N69">
        <v>1013</v>
      </c>
      <c r="O69" t="s">
        <v>333</v>
      </c>
      <c r="P69" t="s">
        <v>333</v>
      </c>
      <c r="Q69">
        <v>1</v>
      </c>
      <c r="W69">
        <v>0</v>
      </c>
      <c r="X69">
        <v>126826561</v>
      </c>
      <c r="Y69">
        <f t="shared" si="16"/>
        <v>0.81</v>
      </c>
      <c r="AA69">
        <v>0</v>
      </c>
      <c r="AB69">
        <v>0</v>
      </c>
      <c r="AC69">
        <v>0</v>
      </c>
      <c r="AD69">
        <v>644.29999999999995</v>
      </c>
      <c r="AE69">
        <v>0</v>
      </c>
      <c r="AF69">
        <v>0</v>
      </c>
      <c r="AG69">
        <v>0</v>
      </c>
      <c r="AH69">
        <v>644.29999999999995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0</v>
      </c>
      <c r="AP69">
        <v>1</v>
      </c>
      <c r="AQ69">
        <v>1</v>
      </c>
      <c r="AR69">
        <v>0</v>
      </c>
      <c r="AS69" t="s">
        <v>3</v>
      </c>
      <c r="AT69">
        <v>0.81</v>
      </c>
      <c r="AU69" t="s">
        <v>3</v>
      </c>
      <c r="AV69">
        <v>1</v>
      </c>
      <c r="AW69">
        <v>2</v>
      </c>
      <c r="AX69">
        <v>65175050</v>
      </c>
      <c r="AY69">
        <v>1</v>
      </c>
      <c r="AZ69">
        <v>0</v>
      </c>
      <c r="BA69">
        <v>71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521.88300000000004</v>
      </c>
      <c r="BN69">
        <v>0.81</v>
      </c>
      <c r="BO69">
        <v>0</v>
      </c>
      <c r="BP69">
        <v>1</v>
      </c>
      <c r="BQ69">
        <v>0</v>
      </c>
      <c r="BR69">
        <v>0</v>
      </c>
      <c r="BS69">
        <v>0</v>
      </c>
      <c r="BT69">
        <v>521.88300000000004</v>
      </c>
      <c r="BU69">
        <v>0.81</v>
      </c>
      <c r="BV69">
        <v>0</v>
      </c>
      <c r="BW69">
        <v>1</v>
      </c>
      <c r="CU69">
        <f>ROUND(AT69*Source!I187*AH69*AL69,2)</f>
        <v>3131.3</v>
      </c>
      <c r="CV69">
        <f>ROUND(Y69*Source!I187,7)</f>
        <v>4.8600000000000003</v>
      </c>
      <c r="CW69">
        <v>0</v>
      </c>
      <c r="CX69">
        <f>ROUND(Y69*Source!I187,7)</f>
        <v>4.8600000000000003</v>
      </c>
      <c r="CY69">
        <f t="shared" si="32"/>
        <v>644.29999999999995</v>
      </c>
      <c r="CZ69">
        <f t="shared" si="33"/>
        <v>644.29999999999995</v>
      </c>
      <c r="DA69">
        <f t="shared" si="34"/>
        <v>1</v>
      </c>
      <c r="DB69">
        <f t="shared" si="17"/>
        <v>521.88</v>
      </c>
      <c r="DC69">
        <f t="shared" si="18"/>
        <v>0</v>
      </c>
      <c r="DD69" t="s">
        <v>3</v>
      </c>
      <c r="DE69" t="s">
        <v>3</v>
      </c>
      <c r="DF69">
        <f t="shared" si="35"/>
        <v>0</v>
      </c>
      <c r="DG69">
        <f t="shared" si="29"/>
        <v>0</v>
      </c>
      <c r="DH69">
        <f t="shared" si="30"/>
        <v>0</v>
      </c>
      <c r="DI69">
        <f t="shared" si="31"/>
        <v>3131.3</v>
      </c>
      <c r="DJ69">
        <f t="shared" si="36"/>
        <v>3131.3</v>
      </c>
      <c r="DK69">
        <v>1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ROW(Source!A188)</f>
        <v>188</v>
      </c>
      <c r="B70">
        <v>65174513</v>
      </c>
      <c r="C70">
        <v>65175051</v>
      </c>
      <c r="D70">
        <v>58933407</v>
      </c>
      <c r="E70">
        <v>109</v>
      </c>
      <c r="F70">
        <v>1</v>
      </c>
      <c r="G70">
        <v>1</v>
      </c>
      <c r="H70">
        <v>1</v>
      </c>
      <c r="I70" t="s">
        <v>399</v>
      </c>
      <c r="J70" t="s">
        <v>3</v>
      </c>
      <c r="K70" t="s">
        <v>400</v>
      </c>
      <c r="L70">
        <v>1369</v>
      </c>
      <c r="N70">
        <v>1013</v>
      </c>
      <c r="O70" t="s">
        <v>333</v>
      </c>
      <c r="P70" t="s">
        <v>333</v>
      </c>
      <c r="Q70">
        <v>1</v>
      </c>
      <c r="W70">
        <v>0</v>
      </c>
      <c r="X70">
        <v>286205319</v>
      </c>
      <c r="Y70">
        <f t="shared" si="16"/>
        <v>0.16</v>
      </c>
      <c r="AA70">
        <v>0</v>
      </c>
      <c r="AB70">
        <v>0</v>
      </c>
      <c r="AC70">
        <v>0</v>
      </c>
      <c r="AD70">
        <v>658.94</v>
      </c>
      <c r="AE70">
        <v>0</v>
      </c>
      <c r="AF70">
        <v>0</v>
      </c>
      <c r="AG70">
        <v>0</v>
      </c>
      <c r="AH70">
        <v>658.94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0</v>
      </c>
      <c r="AP70">
        <v>1</v>
      </c>
      <c r="AQ70">
        <v>1</v>
      </c>
      <c r="AR70">
        <v>0</v>
      </c>
      <c r="AS70" t="s">
        <v>3</v>
      </c>
      <c r="AT70">
        <v>0.16</v>
      </c>
      <c r="AU70" t="s">
        <v>3</v>
      </c>
      <c r="AV70">
        <v>1</v>
      </c>
      <c r="AW70">
        <v>2</v>
      </c>
      <c r="AX70">
        <v>65175054</v>
      </c>
      <c r="AY70">
        <v>1</v>
      </c>
      <c r="AZ70">
        <v>0</v>
      </c>
      <c r="BA70">
        <v>72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105.43040000000001</v>
      </c>
      <c r="BN70">
        <v>0.16</v>
      </c>
      <c r="BO70">
        <v>0</v>
      </c>
      <c r="BP70">
        <v>1</v>
      </c>
      <c r="BQ70">
        <v>0</v>
      </c>
      <c r="BR70">
        <v>0</v>
      </c>
      <c r="BS70">
        <v>0</v>
      </c>
      <c r="BT70">
        <v>105.43040000000001</v>
      </c>
      <c r="BU70">
        <v>0.16</v>
      </c>
      <c r="BV70">
        <v>0</v>
      </c>
      <c r="BW70">
        <v>1</v>
      </c>
      <c r="CU70">
        <f>ROUND(AT70*Source!I188*AH70*AL70,2)</f>
        <v>632.58000000000004</v>
      </c>
      <c r="CV70">
        <f>ROUND(Y70*Source!I188,7)</f>
        <v>0.96</v>
      </c>
      <c r="CW70">
        <v>0</v>
      </c>
      <c r="CX70">
        <f>ROUND(Y70*Source!I188,7)</f>
        <v>0.96</v>
      </c>
      <c r="CY70">
        <f t="shared" si="32"/>
        <v>658.94</v>
      </c>
      <c r="CZ70">
        <f t="shared" si="33"/>
        <v>658.94</v>
      </c>
      <c r="DA70">
        <f t="shared" si="34"/>
        <v>1</v>
      </c>
      <c r="DB70">
        <f t="shared" si="17"/>
        <v>105.43</v>
      </c>
      <c r="DC70">
        <f t="shared" si="18"/>
        <v>0</v>
      </c>
      <c r="DD70" t="s">
        <v>3</v>
      </c>
      <c r="DE70" t="s">
        <v>3</v>
      </c>
      <c r="DF70">
        <f t="shared" si="35"/>
        <v>0</v>
      </c>
      <c r="DG70">
        <f t="shared" si="29"/>
        <v>0</v>
      </c>
      <c r="DH70">
        <f t="shared" si="30"/>
        <v>0</v>
      </c>
      <c r="DI70">
        <f t="shared" si="31"/>
        <v>632.58000000000004</v>
      </c>
      <c r="DJ70">
        <f t="shared" si="36"/>
        <v>632.58000000000004</v>
      </c>
      <c r="DK70">
        <v>1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ROW(Source!A188)</f>
        <v>188</v>
      </c>
      <c r="B71">
        <v>65174513</v>
      </c>
      <c r="C71">
        <v>65175051</v>
      </c>
      <c r="D71">
        <v>58933427</v>
      </c>
      <c r="E71">
        <v>109</v>
      </c>
      <c r="F71">
        <v>1</v>
      </c>
      <c r="G71">
        <v>1</v>
      </c>
      <c r="H71">
        <v>1</v>
      </c>
      <c r="I71" t="s">
        <v>401</v>
      </c>
      <c r="J71" t="s">
        <v>3</v>
      </c>
      <c r="K71" t="s">
        <v>402</v>
      </c>
      <c r="L71">
        <v>1369</v>
      </c>
      <c r="N71">
        <v>1013</v>
      </c>
      <c r="O71" t="s">
        <v>333</v>
      </c>
      <c r="P71" t="s">
        <v>333</v>
      </c>
      <c r="Q71">
        <v>1</v>
      </c>
      <c r="W71">
        <v>0</v>
      </c>
      <c r="X71">
        <v>126826561</v>
      </c>
      <c r="Y71">
        <f t="shared" si="16"/>
        <v>0.16</v>
      </c>
      <c r="AA71">
        <v>0</v>
      </c>
      <c r="AB71">
        <v>0</v>
      </c>
      <c r="AC71">
        <v>0</v>
      </c>
      <c r="AD71">
        <v>644.29999999999995</v>
      </c>
      <c r="AE71">
        <v>0</v>
      </c>
      <c r="AF71">
        <v>0</v>
      </c>
      <c r="AG71">
        <v>0</v>
      </c>
      <c r="AH71">
        <v>644.29999999999995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0</v>
      </c>
      <c r="AP71">
        <v>1</v>
      </c>
      <c r="AQ71">
        <v>1</v>
      </c>
      <c r="AR71">
        <v>0</v>
      </c>
      <c r="AS71" t="s">
        <v>3</v>
      </c>
      <c r="AT71">
        <v>0.16</v>
      </c>
      <c r="AU71" t="s">
        <v>3</v>
      </c>
      <c r="AV71">
        <v>1</v>
      </c>
      <c r="AW71">
        <v>2</v>
      </c>
      <c r="AX71">
        <v>65175055</v>
      </c>
      <c r="AY71">
        <v>1</v>
      </c>
      <c r="AZ71">
        <v>0</v>
      </c>
      <c r="BA71">
        <v>73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103.08799999999999</v>
      </c>
      <c r="BN71">
        <v>0.16</v>
      </c>
      <c r="BO71">
        <v>0</v>
      </c>
      <c r="BP71">
        <v>1</v>
      </c>
      <c r="BQ71">
        <v>0</v>
      </c>
      <c r="BR71">
        <v>0</v>
      </c>
      <c r="BS71">
        <v>0</v>
      </c>
      <c r="BT71">
        <v>103.08799999999999</v>
      </c>
      <c r="BU71">
        <v>0.16</v>
      </c>
      <c r="BV71">
        <v>0</v>
      </c>
      <c r="BW71">
        <v>1</v>
      </c>
      <c r="CU71">
        <f>ROUND(AT71*Source!I188*AH71*AL71,2)</f>
        <v>618.53</v>
      </c>
      <c r="CV71">
        <f>ROUND(Y71*Source!I188,7)</f>
        <v>0.96</v>
      </c>
      <c r="CW71">
        <v>0</v>
      </c>
      <c r="CX71">
        <f>ROUND(Y71*Source!I188,7)</f>
        <v>0.96</v>
      </c>
      <c r="CY71">
        <f t="shared" si="32"/>
        <v>644.29999999999995</v>
      </c>
      <c r="CZ71">
        <f t="shared" si="33"/>
        <v>644.29999999999995</v>
      </c>
      <c r="DA71">
        <f t="shared" si="34"/>
        <v>1</v>
      </c>
      <c r="DB71">
        <f t="shared" si="17"/>
        <v>103.09</v>
      </c>
      <c r="DC71">
        <f t="shared" si="18"/>
        <v>0</v>
      </c>
      <c r="DD71" t="s">
        <v>3</v>
      </c>
      <c r="DE71" t="s">
        <v>3</v>
      </c>
      <c r="DF71">
        <f t="shared" si="35"/>
        <v>0</v>
      </c>
      <c r="DG71">
        <f t="shared" si="29"/>
        <v>0</v>
      </c>
      <c r="DH71">
        <f t="shared" si="30"/>
        <v>0</v>
      </c>
      <c r="DI71">
        <f t="shared" si="31"/>
        <v>618.53</v>
      </c>
      <c r="DJ71">
        <f t="shared" si="36"/>
        <v>618.53</v>
      </c>
      <c r="DK71">
        <v>1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ROW(Source!A189)</f>
        <v>189</v>
      </c>
      <c r="B72">
        <v>65174513</v>
      </c>
      <c r="C72">
        <v>65175056</v>
      </c>
      <c r="D72">
        <v>58933400</v>
      </c>
      <c r="E72">
        <v>109</v>
      </c>
      <c r="F72">
        <v>1</v>
      </c>
      <c r="G72">
        <v>1</v>
      </c>
      <c r="H72">
        <v>1</v>
      </c>
      <c r="I72" t="s">
        <v>403</v>
      </c>
      <c r="J72" t="s">
        <v>3</v>
      </c>
      <c r="K72" t="s">
        <v>404</v>
      </c>
      <c r="L72">
        <v>1369</v>
      </c>
      <c r="N72">
        <v>1013</v>
      </c>
      <c r="O72" t="s">
        <v>333</v>
      </c>
      <c r="P72" t="s">
        <v>333</v>
      </c>
      <c r="Q72">
        <v>1</v>
      </c>
      <c r="W72">
        <v>0</v>
      </c>
      <c r="X72">
        <v>-512803540</v>
      </c>
      <c r="Y72">
        <f t="shared" si="16"/>
        <v>1.94</v>
      </c>
      <c r="AA72">
        <v>0</v>
      </c>
      <c r="AB72">
        <v>0</v>
      </c>
      <c r="AC72">
        <v>0</v>
      </c>
      <c r="AD72">
        <v>490.55</v>
      </c>
      <c r="AE72">
        <v>0</v>
      </c>
      <c r="AF72">
        <v>0</v>
      </c>
      <c r="AG72">
        <v>0</v>
      </c>
      <c r="AH72">
        <v>490.55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0</v>
      </c>
      <c r="AP72">
        <v>1</v>
      </c>
      <c r="AQ72">
        <v>1</v>
      </c>
      <c r="AR72">
        <v>0</v>
      </c>
      <c r="AS72" t="s">
        <v>3</v>
      </c>
      <c r="AT72">
        <v>1.94</v>
      </c>
      <c r="AU72" t="s">
        <v>3</v>
      </c>
      <c r="AV72">
        <v>1</v>
      </c>
      <c r="AW72">
        <v>2</v>
      </c>
      <c r="AX72">
        <v>65175059</v>
      </c>
      <c r="AY72">
        <v>1</v>
      </c>
      <c r="AZ72">
        <v>0</v>
      </c>
      <c r="BA72">
        <v>74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951.66700000000003</v>
      </c>
      <c r="BN72">
        <v>1.94</v>
      </c>
      <c r="BO72">
        <v>0</v>
      </c>
      <c r="BP72">
        <v>1</v>
      </c>
      <c r="BQ72">
        <v>0</v>
      </c>
      <c r="BR72">
        <v>0</v>
      </c>
      <c r="BS72">
        <v>0</v>
      </c>
      <c r="BT72">
        <v>951.66700000000003</v>
      </c>
      <c r="BU72">
        <v>1.94</v>
      </c>
      <c r="BV72">
        <v>0</v>
      </c>
      <c r="BW72">
        <v>1</v>
      </c>
      <c r="CU72">
        <f>ROUND(AT72*Source!I189*AH72*AL72,2)</f>
        <v>1903.33</v>
      </c>
      <c r="CV72">
        <f>ROUND(Y72*Source!I189,7)</f>
        <v>3.88</v>
      </c>
      <c r="CW72">
        <v>0</v>
      </c>
      <c r="CX72">
        <f>ROUND(Y72*Source!I189,7)</f>
        <v>3.88</v>
      </c>
      <c r="CY72">
        <f t="shared" si="32"/>
        <v>490.55</v>
      </c>
      <c r="CZ72">
        <f t="shared" si="33"/>
        <v>490.55</v>
      </c>
      <c r="DA72">
        <f t="shared" si="34"/>
        <v>1</v>
      </c>
      <c r="DB72">
        <f t="shared" si="17"/>
        <v>951.67</v>
      </c>
      <c r="DC72">
        <f t="shared" si="18"/>
        <v>0</v>
      </c>
      <c r="DD72" t="s">
        <v>3</v>
      </c>
      <c r="DE72" t="s">
        <v>3</v>
      </c>
      <c r="DF72">
        <f t="shared" si="35"/>
        <v>0</v>
      </c>
      <c r="DG72">
        <f t="shared" si="29"/>
        <v>0</v>
      </c>
      <c r="DH72">
        <f t="shared" si="30"/>
        <v>0</v>
      </c>
      <c r="DI72">
        <f t="shared" si="31"/>
        <v>1903.33</v>
      </c>
      <c r="DJ72">
        <f t="shared" si="36"/>
        <v>1903.33</v>
      </c>
      <c r="DK72">
        <v>1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ROW(Source!A189)</f>
        <v>189</v>
      </c>
      <c r="B73">
        <v>65174513</v>
      </c>
      <c r="C73">
        <v>65175056</v>
      </c>
      <c r="D73">
        <v>58933427</v>
      </c>
      <c r="E73">
        <v>109</v>
      </c>
      <c r="F73">
        <v>1</v>
      </c>
      <c r="G73">
        <v>1</v>
      </c>
      <c r="H73">
        <v>1</v>
      </c>
      <c r="I73" t="s">
        <v>401</v>
      </c>
      <c r="J73" t="s">
        <v>3</v>
      </c>
      <c r="K73" t="s">
        <v>402</v>
      </c>
      <c r="L73">
        <v>1369</v>
      </c>
      <c r="N73">
        <v>1013</v>
      </c>
      <c r="O73" t="s">
        <v>333</v>
      </c>
      <c r="P73" t="s">
        <v>333</v>
      </c>
      <c r="Q73">
        <v>1</v>
      </c>
      <c r="W73">
        <v>0</v>
      </c>
      <c r="X73">
        <v>126826561</v>
      </c>
      <c r="Y73">
        <f t="shared" si="16"/>
        <v>2.92</v>
      </c>
      <c r="AA73">
        <v>0</v>
      </c>
      <c r="AB73">
        <v>0</v>
      </c>
      <c r="AC73">
        <v>0</v>
      </c>
      <c r="AD73">
        <v>644.29999999999995</v>
      </c>
      <c r="AE73">
        <v>0</v>
      </c>
      <c r="AF73">
        <v>0</v>
      </c>
      <c r="AG73">
        <v>0</v>
      </c>
      <c r="AH73">
        <v>644.29999999999995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0</v>
      </c>
      <c r="AP73">
        <v>1</v>
      </c>
      <c r="AQ73">
        <v>1</v>
      </c>
      <c r="AR73">
        <v>0</v>
      </c>
      <c r="AS73" t="s">
        <v>3</v>
      </c>
      <c r="AT73">
        <v>2.92</v>
      </c>
      <c r="AU73" t="s">
        <v>3</v>
      </c>
      <c r="AV73">
        <v>1</v>
      </c>
      <c r="AW73">
        <v>2</v>
      </c>
      <c r="AX73">
        <v>65175060</v>
      </c>
      <c r="AY73">
        <v>1</v>
      </c>
      <c r="AZ73">
        <v>0</v>
      </c>
      <c r="BA73">
        <v>75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1881.3559999999998</v>
      </c>
      <c r="BN73">
        <v>2.92</v>
      </c>
      <c r="BO73">
        <v>0</v>
      </c>
      <c r="BP73">
        <v>1</v>
      </c>
      <c r="BQ73">
        <v>0</v>
      </c>
      <c r="BR73">
        <v>0</v>
      </c>
      <c r="BS73">
        <v>0</v>
      </c>
      <c r="BT73">
        <v>1881.3559999999998</v>
      </c>
      <c r="BU73">
        <v>2.92</v>
      </c>
      <c r="BV73">
        <v>0</v>
      </c>
      <c r="BW73">
        <v>1</v>
      </c>
      <c r="CU73">
        <f>ROUND(AT73*Source!I189*AH73*AL73,2)</f>
        <v>3762.71</v>
      </c>
      <c r="CV73">
        <f>ROUND(Y73*Source!I189,7)</f>
        <v>5.84</v>
      </c>
      <c r="CW73">
        <v>0</v>
      </c>
      <c r="CX73">
        <f>ROUND(Y73*Source!I189,7)</f>
        <v>5.84</v>
      </c>
      <c r="CY73">
        <f t="shared" si="32"/>
        <v>644.29999999999995</v>
      </c>
      <c r="CZ73">
        <f t="shared" si="33"/>
        <v>644.29999999999995</v>
      </c>
      <c r="DA73">
        <f t="shared" si="34"/>
        <v>1</v>
      </c>
      <c r="DB73">
        <f t="shared" si="17"/>
        <v>1881.36</v>
      </c>
      <c r="DC73">
        <f t="shared" si="18"/>
        <v>0</v>
      </c>
      <c r="DD73" t="s">
        <v>3</v>
      </c>
      <c r="DE73" t="s">
        <v>3</v>
      </c>
      <c r="DF73">
        <f t="shared" si="35"/>
        <v>0</v>
      </c>
      <c r="DG73">
        <f t="shared" si="29"/>
        <v>0</v>
      </c>
      <c r="DH73">
        <f t="shared" si="30"/>
        <v>0</v>
      </c>
      <c r="DI73">
        <f t="shared" si="31"/>
        <v>3762.71</v>
      </c>
      <c r="DJ73">
        <f t="shared" si="36"/>
        <v>3762.71</v>
      </c>
      <c r="DK73">
        <v>1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ROW(Source!A190)</f>
        <v>190</v>
      </c>
      <c r="B74">
        <v>65174513</v>
      </c>
      <c r="C74">
        <v>65175061</v>
      </c>
      <c r="D74">
        <v>58933400</v>
      </c>
      <c r="E74">
        <v>109</v>
      </c>
      <c r="F74">
        <v>1</v>
      </c>
      <c r="G74">
        <v>1</v>
      </c>
      <c r="H74">
        <v>1</v>
      </c>
      <c r="I74" t="s">
        <v>403</v>
      </c>
      <c r="J74" t="s">
        <v>3</v>
      </c>
      <c r="K74" t="s">
        <v>404</v>
      </c>
      <c r="L74">
        <v>1369</v>
      </c>
      <c r="N74">
        <v>1013</v>
      </c>
      <c r="O74" t="s">
        <v>333</v>
      </c>
      <c r="P74" t="s">
        <v>333</v>
      </c>
      <c r="Q74">
        <v>1</v>
      </c>
      <c r="W74">
        <v>0</v>
      </c>
      <c r="X74">
        <v>-512803540</v>
      </c>
      <c r="Y74">
        <f t="shared" si="16"/>
        <v>0.57999999999999996</v>
      </c>
      <c r="AA74">
        <v>0</v>
      </c>
      <c r="AB74">
        <v>0</v>
      </c>
      <c r="AC74">
        <v>0</v>
      </c>
      <c r="AD74">
        <v>490.55</v>
      </c>
      <c r="AE74">
        <v>0</v>
      </c>
      <c r="AF74">
        <v>0</v>
      </c>
      <c r="AG74">
        <v>0</v>
      </c>
      <c r="AH74">
        <v>490.55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0</v>
      </c>
      <c r="AP74">
        <v>1</v>
      </c>
      <c r="AQ74">
        <v>1</v>
      </c>
      <c r="AR74">
        <v>0</v>
      </c>
      <c r="AS74" t="s">
        <v>3</v>
      </c>
      <c r="AT74">
        <v>0.57999999999999996</v>
      </c>
      <c r="AU74" t="s">
        <v>3</v>
      </c>
      <c r="AV74">
        <v>1</v>
      </c>
      <c r="AW74">
        <v>2</v>
      </c>
      <c r="AX74">
        <v>65175064</v>
      </c>
      <c r="AY74">
        <v>1</v>
      </c>
      <c r="AZ74">
        <v>0</v>
      </c>
      <c r="BA74">
        <v>76</v>
      </c>
      <c r="BB74">
        <v>1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284.51900000000001</v>
      </c>
      <c r="BN74">
        <v>0.57999999999999996</v>
      </c>
      <c r="BO74">
        <v>0</v>
      </c>
      <c r="BP74">
        <v>1</v>
      </c>
      <c r="BQ74">
        <v>0</v>
      </c>
      <c r="BR74">
        <v>0</v>
      </c>
      <c r="BS74">
        <v>0</v>
      </c>
      <c r="BT74">
        <v>284.51900000000001</v>
      </c>
      <c r="BU74">
        <v>0.57999999999999996</v>
      </c>
      <c r="BV74">
        <v>0</v>
      </c>
      <c r="BW74">
        <v>1</v>
      </c>
      <c r="CU74">
        <f>ROUND(AT74*Source!I190*AH74*AL74,2)</f>
        <v>466.61</v>
      </c>
      <c r="CV74">
        <f>ROUND(Y74*Source!I190,7)</f>
        <v>0.95120000000000005</v>
      </c>
      <c r="CW74">
        <v>0</v>
      </c>
      <c r="CX74">
        <f>ROUND(Y74*Source!I190,7)</f>
        <v>0.95120000000000005</v>
      </c>
      <c r="CY74">
        <f t="shared" si="32"/>
        <v>490.55</v>
      </c>
      <c r="CZ74">
        <f t="shared" si="33"/>
        <v>490.55</v>
      </c>
      <c r="DA74">
        <f t="shared" si="34"/>
        <v>1</v>
      </c>
      <c r="DB74">
        <f t="shared" si="17"/>
        <v>284.52</v>
      </c>
      <c r="DC74">
        <f t="shared" si="18"/>
        <v>0</v>
      </c>
      <c r="DD74" t="s">
        <v>3</v>
      </c>
      <c r="DE74" t="s">
        <v>3</v>
      </c>
      <c r="DF74">
        <f t="shared" si="35"/>
        <v>0</v>
      </c>
      <c r="DG74">
        <f t="shared" si="29"/>
        <v>0</v>
      </c>
      <c r="DH74">
        <f t="shared" si="30"/>
        <v>0</v>
      </c>
      <c r="DI74">
        <f t="shared" si="31"/>
        <v>466.61</v>
      </c>
      <c r="DJ74">
        <f t="shared" si="36"/>
        <v>466.61</v>
      </c>
      <c r="DK74">
        <v>1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ROW(Source!A190)</f>
        <v>190</v>
      </c>
      <c r="B75">
        <v>65174513</v>
      </c>
      <c r="C75">
        <v>65175061</v>
      </c>
      <c r="D75">
        <v>58933427</v>
      </c>
      <c r="E75">
        <v>109</v>
      </c>
      <c r="F75">
        <v>1</v>
      </c>
      <c r="G75">
        <v>1</v>
      </c>
      <c r="H75">
        <v>1</v>
      </c>
      <c r="I75" t="s">
        <v>401</v>
      </c>
      <c r="J75" t="s">
        <v>3</v>
      </c>
      <c r="K75" t="s">
        <v>402</v>
      </c>
      <c r="L75">
        <v>1369</v>
      </c>
      <c r="N75">
        <v>1013</v>
      </c>
      <c r="O75" t="s">
        <v>333</v>
      </c>
      <c r="P75" t="s">
        <v>333</v>
      </c>
      <c r="Q75">
        <v>1</v>
      </c>
      <c r="W75">
        <v>0</v>
      </c>
      <c r="X75">
        <v>126826561</v>
      </c>
      <c r="Y75">
        <f t="shared" si="16"/>
        <v>0.87</v>
      </c>
      <c r="AA75">
        <v>0</v>
      </c>
      <c r="AB75">
        <v>0</v>
      </c>
      <c r="AC75">
        <v>0</v>
      </c>
      <c r="AD75">
        <v>644.29999999999995</v>
      </c>
      <c r="AE75">
        <v>0</v>
      </c>
      <c r="AF75">
        <v>0</v>
      </c>
      <c r="AG75">
        <v>0</v>
      </c>
      <c r="AH75">
        <v>644.29999999999995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0</v>
      </c>
      <c r="AP75">
        <v>1</v>
      </c>
      <c r="AQ75">
        <v>1</v>
      </c>
      <c r="AR75">
        <v>0</v>
      </c>
      <c r="AS75" t="s">
        <v>3</v>
      </c>
      <c r="AT75">
        <v>0.87</v>
      </c>
      <c r="AU75" t="s">
        <v>3</v>
      </c>
      <c r="AV75">
        <v>1</v>
      </c>
      <c r="AW75">
        <v>2</v>
      </c>
      <c r="AX75">
        <v>65175065</v>
      </c>
      <c r="AY75">
        <v>1</v>
      </c>
      <c r="AZ75">
        <v>0</v>
      </c>
      <c r="BA75">
        <v>77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560.54099999999994</v>
      </c>
      <c r="BN75">
        <v>0.87</v>
      </c>
      <c r="BO75">
        <v>0</v>
      </c>
      <c r="BP75">
        <v>1</v>
      </c>
      <c r="BQ75">
        <v>0</v>
      </c>
      <c r="BR75">
        <v>0</v>
      </c>
      <c r="BS75">
        <v>0</v>
      </c>
      <c r="BT75">
        <v>560.54099999999994</v>
      </c>
      <c r="BU75">
        <v>0.87</v>
      </c>
      <c r="BV75">
        <v>0</v>
      </c>
      <c r="BW75">
        <v>1</v>
      </c>
      <c r="CU75">
        <f>ROUND(AT75*Source!I190*AH75*AL75,2)</f>
        <v>919.29</v>
      </c>
      <c r="CV75">
        <f>ROUND(Y75*Source!I190,7)</f>
        <v>1.4268000000000001</v>
      </c>
      <c r="CW75">
        <v>0</v>
      </c>
      <c r="CX75">
        <f>ROUND(Y75*Source!I190,7)</f>
        <v>1.4268000000000001</v>
      </c>
      <c r="CY75">
        <f t="shared" si="32"/>
        <v>644.29999999999995</v>
      </c>
      <c r="CZ75">
        <f t="shared" si="33"/>
        <v>644.29999999999995</v>
      </c>
      <c r="DA75">
        <f t="shared" si="34"/>
        <v>1</v>
      </c>
      <c r="DB75">
        <f t="shared" si="17"/>
        <v>560.54</v>
      </c>
      <c r="DC75">
        <f t="shared" si="18"/>
        <v>0</v>
      </c>
      <c r="DD75" t="s">
        <v>3</v>
      </c>
      <c r="DE75" t="s">
        <v>3</v>
      </c>
      <c r="DF75">
        <f t="shared" si="35"/>
        <v>0</v>
      </c>
      <c r="DG75">
        <f t="shared" si="29"/>
        <v>0</v>
      </c>
      <c r="DH75">
        <f t="shared" si="30"/>
        <v>0</v>
      </c>
      <c r="DI75">
        <f t="shared" si="31"/>
        <v>919.29</v>
      </c>
      <c r="DJ75">
        <f t="shared" si="36"/>
        <v>919.29</v>
      </c>
      <c r="DK75">
        <v>1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ROW(Source!A263)</f>
        <v>263</v>
      </c>
      <c r="B76">
        <v>65174513</v>
      </c>
      <c r="C76">
        <v>65175221</v>
      </c>
      <c r="D76">
        <v>37064998</v>
      </c>
      <c r="E76">
        <v>112</v>
      </c>
      <c r="F76">
        <v>1</v>
      </c>
      <c r="G76">
        <v>1</v>
      </c>
      <c r="H76">
        <v>1</v>
      </c>
      <c r="I76" t="s">
        <v>324</v>
      </c>
      <c r="J76" t="s">
        <v>3</v>
      </c>
      <c r="K76" t="s">
        <v>405</v>
      </c>
      <c r="L76">
        <v>1191</v>
      </c>
      <c r="N76">
        <v>1013</v>
      </c>
      <c r="O76" t="s">
        <v>326</v>
      </c>
      <c r="P76" t="s">
        <v>326</v>
      </c>
      <c r="Q76">
        <v>1</v>
      </c>
      <c r="W76">
        <v>0</v>
      </c>
      <c r="X76">
        <v>370475345</v>
      </c>
      <c r="Y76">
        <f>(AT76*ROUND(1.15,7))</f>
        <v>177.1</v>
      </c>
      <c r="AA76">
        <v>0</v>
      </c>
      <c r="AB76">
        <v>0</v>
      </c>
      <c r="AC76">
        <v>0</v>
      </c>
      <c r="AD76">
        <v>399.03</v>
      </c>
      <c r="AE76">
        <v>0</v>
      </c>
      <c r="AF76">
        <v>0</v>
      </c>
      <c r="AG76">
        <v>0</v>
      </c>
      <c r="AH76">
        <v>399.03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0</v>
      </c>
      <c r="AP76">
        <v>1</v>
      </c>
      <c r="AQ76">
        <v>1</v>
      </c>
      <c r="AR76">
        <v>0</v>
      </c>
      <c r="AS76" t="s">
        <v>3</v>
      </c>
      <c r="AT76">
        <v>154</v>
      </c>
      <c r="AU76" t="s">
        <v>26</v>
      </c>
      <c r="AV76">
        <v>1</v>
      </c>
      <c r="AW76">
        <v>2</v>
      </c>
      <c r="AX76">
        <v>65175223</v>
      </c>
      <c r="AY76">
        <v>1</v>
      </c>
      <c r="AZ76">
        <v>0</v>
      </c>
      <c r="BA76">
        <v>78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61450.619999999995</v>
      </c>
      <c r="BN76">
        <v>154</v>
      </c>
      <c r="BO76">
        <v>0</v>
      </c>
      <c r="BP76">
        <v>1</v>
      </c>
      <c r="BQ76">
        <v>0</v>
      </c>
      <c r="BR76">
        <v>0</v>
      </c>
      <c r="BS76">
        <v>0</v>
      </c>
      <c r="BT76">
        <v>70668.212999999989</v>
      </c>
      <c r="BU76">
        <v>177.1</v>
      </c>
      <c r="BV76">
        <v>0</v>
      </c>
      <c r="BW76">
        <v>1</v>
      </c>
      <c r="CU76">
        <f>ROUND(AT76*Source!I263*AH76*AL76,2)</f>
        <v>79640</v>
      </c>
      <c r="CV76">
        <f>ROUND(Y76*Source!I263,7)</f>
        <v>229.52160000000001</v>
      </c>
      <c r="CW76">
        <v>0</v>
      </c>
      <c r="CX76">
        <f>ROUND(Y76*Source!I263,7)</f>
        <v>229.52160000000001</v>
      </c>
      <c r="CY76">
        <f t="shared" si="32"/>
        <v>399.03</v>
      </c>
      <c r="CZ76">
        <f t="shared" si="33"/>
        <v>399.03</v>
      </c>
      <c r="DA76">
        <f t="shared" si="34"/>
        <v>1</v>
      </c>
      <c r="DB76">
        <f>ROUND((ROUND(AT76*CZ76,2)*ROUND(1.15,7)),6)</f>
        <v>70668.213000000003</v>
      </c>
      <c r="DC76">
        <f>ROUND((ROUND(AT76*AG76,2)*ROUND(1.15,7)),6)</f>
        <v>0</v>
      </c>
      <c r="DD76" t="s">
        <v>3</v>
      </c>
      <c r="DE76" t="s">
        <v>3</v>
      </c>
      <c r="DF76">
        <f t="shared" si="35"/>
        <v>0</v>
      </c>
      <c r="DG76">
        <f t="shared" si="29"/>
        <v>0</v>
      </c>
      <c r="DH76">
        <f t="shared" si="30"/>
        <v>0</v>
      </c>
      <c r="DI76">
        <f t="shared" si="31"/>
        <v>91586</v>
      </c>
      <c r="DJ76">
        <f t="shared" si="36"/>
        <v>91586</v>
      </c>
      <c r="DK76">
        <v>1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ROW(Source!A264)</f>
        <v>264</v>
      </c>
      <c r="B77">
        <v>65174513</v>
      </c>
      <c r="C77">
        <v>65175224</v>
      </c>
      <c r="D77">
        <v>37071503</v>
      </c>
      <c r="E77">
        <v>109</v>
      </c>
      <c r="F77">
        <v>1</v>
      </c>
      <c r="G77">
        <v>1</v>
      </c>
      <c r="H77">
        <v>1</v>
      </c>
      <c r="I77" t="s">
        <v>327</v>
      </c>
      <c r="J77" t="s">
        <v>3</v>
      </c>
      <c r="K77" t="s">
        <v>406</v>
      </c>
      <c r="L77">
        <v>1191</v>
      </c>
      <c r="N77">
        <v>1013</v>
      </c>
      <c r="O77" t="s">
        <v>326</v>
      </c>
      <c r="P77" t="s">
        <v>326</v>
      </c>
      <c r="Q77">
        <v>1</v>
      </c>
      <c r="W77">
        <v>0</v>
      </c>
      <c r="X77">
        <v>-1046754522</v>
      </c>
      <c r="Y77">
        <f>(AT77*ROUND(1.1,7))</f>
        <v>97.350000000000009</v>
      </c>
      <c r="AA77">
        <v>0</v>
      </c>
      <c r="AB77">
        <v>0</v>
      </c>
      <c r="AC77">
        <v>0</v>
      </c>
      <c r="AD77">
        <v>382.55</v>
      </c>
      <c r="AE77">
        <v>0</v>
      </c>
      <c r="AF77">
        <v>0</v>
      </c>
      <c r="AG77">
        <v>0</v>
      </c>
      <c r="AH77">
        <v>382.55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0</v>
      </c>
      <c r="AP77">
        <v>1</v>
      </c>
      <c r="AQ77">
        <v>1</v>
      </c>
      <c r="AR77">
        <v>0</v>
      </c>
      <c r="AS77" t="s">
        <v>3</v>
      </c>
      <c r="AT77">
        <v>88.5</v>
      </c>
      <c r="AU77" t="s">
        <v>39</v>
      </c>
      <c r="AV77">
        <v>1</v>
      </c>
      <c r="AW77">
        <v>2</v>
      </c>
      <c r="AX77">
        <v>65175226</v>
      </c>
      <c r="AY77">
        <v>1</v>
      </c>
      <c r="AZ77">
        <v>0</v>
      </c>
      <c r="BA77">
        <v>79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33855.675000000003</v>
      </c>
      <c r="BN77">
        <v>88.5</v>
      </c>
      <c r="BO77">
        <v>0</v>
      </c>
      <c r="BP77">
        <v>1</v>
      </c>
      <c r="BQ77">
        <v>0</v>
      </c>
      <c r="BR77">
        <v>0</v>
      </c>
      <c r="BS77">
        <v>0</v>
      </c>
      <c r="BT77">
        <v>37241.242500000008</v>
      </c>
      <c r="BU77">
        <v>97.350000000000009</v>
      </c>
      <c r="BV77">
        <v>0</v>
      </c>
      <c r="BW77">
        <v>1</v>
      </c>
      <c r="CU77">
        <f>ROUND(AT77*Source!I264*AH77*AL77,2)</f>
        <v>43876.95</v>
      </c>
      <c r="CV77">
        <f>ROUND(Y77*Source!I264,7)</f>
        <v>126.1656</v>
      </c>
      <c r="CW77">
        <v>0</v>
      </c>
      <c r="CX77">
        <f>ROUND(Y77*Source!I264,7)</f>
        <v>126.1656</v>
      </c>
      <c r="CY77">
        <f t="shared" si="32"/>
        <v>382.55</v>
      </c>
      <c r="CZ77">
        <f t="shared" si="33"/>
        <v>382.55</v>
      </c>
      <c r="DA77">
        <f t="shared" si="34"/>
        <v>1</v>
      </c>
      <c r="DB77">
        <f>ROUND((ROUND(AT77*CZ77,2)*ROUND(1.1,7)),6)</f>
        <v>37241.248</v>
      </c>
      <c r="DC77">
        <f>ROUND((ROUND(AT77*AG77,2)*ROUND(1.1,7)),6)</f>
        <v>0</v>
      </c>
      <c r="DD77" t="s">
        <v>3</v>
      </c>
      <c r="DE77" t="s">
        <v>3</v>
      </c>
      <c r="DF77">
        <f t="shared" si="35"/>
        <v>0</v>
      </c>
      <c r="DG77">
        <f t="shared" si="29"/>
        <v>0</v>
      </c>
      <c r="DH77">
        <f t="shared" si="30"/>
        <v>0</v>
      </c>
      <c r="DI77">
        <f t="shared" si="31"/>
        <v>48264.65</v>
      </c>
      <c r="DJ77">
        <f t="shared" si="36"/>
        <v>48264.65</v>
      </c>
      <c r="DK77">
        <v>1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ROW(Source!A265)</f>
        <v>265</v>
      </c>
      <c r="B78">
        <v>65174513</v>
      </c>
      <c r="C78">
        <v>65175227</v>
      </c>
      <c r="D78">
        <v>37068121</v>
      </c>
      <c r="E78">
        <v>112</v>
      </c>
      <c r="F78">
        <v>1</v>
      </c>
      <c r="G78">
        <v>1</v>
      </c>
      <c r="H78">
        <v>1</v>
      </c>
      <c r="I78" t="s">
        <v>329</v>
      </c>
      <c r="J78" t="s">
        <v>3</v>
      </c>
      <c r="K78" t="s">
        <v>407</v>
      </c>
      <c r="L78">
        <v>1191</v>
      </c>
      <c r="N78">
        <v>1013</v>
      </c>
      <c r="O78" t="s">
        <v>326</v>
      </c>
      <c r="P78" t="s">
        <v>326</v>
      </c>
      <c r="Q78">
        <v>1</v>
      </c>
      <c r="W78">
        <v>0</v>
      </c>
      <c r="X78">
        <v>1048598872</v>
      </c>
      <c r="Y78">
        <f t="shared" ref="Y78:Y86" si="37">AT78</f>
        <v>40</v>
      </c>
      <c r="AA78">
        <v>0</v>
      </c>
      <c r="AB78">
        <v>0</v>
      </c>
      <c r="AC78">
        <v>0</v>
      </c>
      <c r="AD78">
        <v>406.35</v>
      </c>
      <c r="AE78">
        <v>0</v>
      </c>
      <c r="AF78">
        <v>0</v>
      </c>
      <c r="AG78">
        <v>0</v>
      </c>
      <c r="AH78">
        <v>406.35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0</v>
      </c>
      <c r="AP78">
        <v>1</v>
      </c>
      <c r="AQ78">
        <v>1</v>
      </c>
      <c r="AR78">
        <v>0</v>
      </c>
      <c r="AS78" t="s">
        <v>3</v>
      </c>
      <c r="AT78">
        <v>40</v>
      </c>
      <c r="AU78" t="s">
        <v>3</v>
      </c>
      <c r="AV78">
        <v>1</v>
      </c>
      <c r="AW78">
        <v>2</v>
      </c>
      <c r="AX78">
        <v>65175231</v>
      </c>
      <c r="AY78">
        <v>1</v>
      </c>
      <c r="AZ78">
        <v>0</v>
      </c>
      <c r="BA78">
        <v>80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16254</v>
      </c>
      <c r="BN78">
        <v>40</v>
      </c>
      <c r="BO78">
        <v>0</v>
      </c>
      <c r="BP78">
        <v>1</v>
      </c>
      <c r="BQ78">
        <v>0</v>
      </c>
      <c r="BR78">
        <v>0</v>
      </c>
      <c r="BS78">
        <v>0</v>
      </c>
      <c r="BT78">
        <v>16254</v>
      </c>
      <c r="BU78">
        <v>40</v>
      </c>
      <c r="BV78">
        <v>0</v>
      </c>
      <c r="BW78">
        <v>1</v>
      </c>
      <c r="CU78">
        <f>ROUND(AT78*Source!I265*AH78*AL78,2)</f>
        <v>65828.7</v>
      </c>
      <c r="CV78">
        <f>ROUND(Y78*Source!I265,7)</f>
        <v>162</v>
      </c>
      <c r="CW78">
        <v>0</v>
      </c>
      <c r="CX78">
        <f>ROUND(Y78*Source!I265,7)</f>
        <v>162</v>
      </c>
      <c r="CY78">
        <f t="shared" si="32"/>
        <v>406.35</v>
      </c>
      <c r="CZ78">
        <f t="shared" si="33"/>
        <v>406.35</v>
      </c>
      <c r="DA78">
        <f t="shared" si="34"/>
        <v>1</v>
      </c>
      <c r="DB78">
        <f t="shared" ref="DB78:DB86" si="38">ROUND(ROUND(AT78*CZ78,2),6)</f>
        <v>16254</v>
      </c>
      <c r="DC78">
        <f t="shared" ref="DC78:DC86" si="39">ROUND(ROUND(AT78*AG78,2),6)</f>
        <v>0</v>
      </c>
      <c r="DD78" t="s">
        <v>3</v>
      </c>
      <c r="DE78" t="s">
        <v>3</v>
      </c>
      <c r="DF78">
        <f t="shared" si="35"/>
        <v>0</v>
      </c>
      <c r="DG78">
        <f t="shared" si="29"/>
        <v>0</v>
      </c>
      <c r="DH78">
        <f t="shared" si="30"/>
        <v>0</v>
      </c>
      <c r="DI78">
        <f t="shared" si="31"/>
        <v>65828.7</v>
      </c>
      <c r="DJ78">
        <f t="shared" si="36"/>
        <v>65828.7</v>
      </c>
      <c r="DK78">
        <v>1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ROW(Source!A265)</f>
        <v>265</v>
      </c>
      <c r="B79">
        <v>65174513</v>
      </c>
      <c r="C79">
        <v>65175227</v>
      </c>
      <c r="D79">
        <v>63888118</v>
      </c>
      <c r="E79">
        <v>112</v>
      </c>
      <c r="F79">
        <v>1</v>
      </c>
      <c r="G79">
        <v>1</v>
      </c>
      <c r="H79">
        <v>3</v>
      </c>
      <c r="I79" t="s">
        <v>408</v>
      </c>
      <c r="J79" t="s">
        <v>3</v>
      </c>
      <c r="K79" t="s">
        <v>52</v>
      </c>
      <c r="L79">
        <v>1339</v>
      </c>
      <c r="N79">
        <v>1007</v>
      </c>
      <c r="O79" t="s">
        <v>53</v>
      </c>
      <c r="P79" t="s">
        <v>53</v>
      </c>
      <c r="Q79">
        <v>1</v>
      </c>
      <c r="W79">
        <v>0</v>
      </c>
      <c r="X79">
        <v>1473101311</v>
      </c>
      <c r="Y79">
        <f t="shared" si="37"/>
        <v>15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3</v>
      </c>
      <c r="AT79">
        <v>15</v>
      </c>
      <c r="AU79" t="s">
        <v>3</v>
      </c>
      <c r="AV79">
        <v>0</v>
      </c>
      <c r="AW79">
        <v>2</v>
      </c>
      <c r="AX79">
        <v>65175232</v>
      </c>
      <c r="AY79">
        <v>1</v>
      </c>
      <c r="AZ79">
        <v>0</v>
      </c>
      <c r="BA79">
        <v>81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ROUND(Y79*Source!I265,7)</f>
        <v>60.75</v>
      </c>
      <c r="CY79">
        <f>AA79</f>
        <v>0</v>
      </c>
      <c r="CZ79">
        <f>AE79</f>
        <v>0</v>
      </c>
      <c r="DA79">
        <f>AI79</f>
        <v>1</v>
      </c>
      <c r="DB79">
        <f t="shared" si="38"/>
        <v>0</v>
      </c>
      <c r="DC79">
        <f t="shared" si="39"/>
        <v>0</v>
      </c>
      <c r="DD79" t="s">
        <v>3</v>
      </c>
      <c r="DE79" t="s">
        <v>3</v>
      </c>
      <c r="DF79">
        <f t="shared" si="35"/>
        <v>0</v>
      </c>
      <c r="DG79">
        <f t="shared" si="29"/>
        <v>0</v>
      </c>
      <c r="DH79">
        <f t="shared" si="30"/>
        <v>0</v>
      </c>
      <c r="DI79">
        <f t="shared" si="31"/>
        <v>0</v>
      </c>
      <c r="DJ79">
        <f>DF79</f>
        <v>0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ROW(Source!A265)</f>
        <v>265</v>
      </c>
      <c r="B80">
        <v>65174513</v>
      </c>
      <c r="C80">
        <v>65175227</v>
      </c>
      <c r="D80">
        <v>63973175</v>
      </c>
      <c r="E80">
        <v>1</v>
      </c>
      <c r="F80">
        <v>1</v>
      </c>
      <c r="G80">
        <v>1</v>
      </c>
      <c r="H80">
        <v>3</v>
      </c>
      <c r="I80" t="s">
        <v>51</v>
      </c>
      <c r="J80" t="s">
        <v>54</v>
      </c>
      <c r="K80" t="s">
        <v>52</v>
      </c>
      <c r="L80">
        <v>1339</v>
      </c>
      <c r="N80">
        <v>1007</v>
      </c>
      <c r="O80" t="s">
        <v>53</v>
      </c>
      <c r="P80" t="s">
        <v>53</v>
      </c>
      <c r="Q80">
        <v>1</v>
      </c>
      <c r="W80">
        <v>0</v>
      </c>
      <c r="X80">
        <v>-245337019</v>
      </c>
      <c r="Y80">
        <f t="shared" si="37"/>
        <v>15</v>
      </c>
      <c r="AA80">
        <v>1158.07</v>
      </c>
      <c r="AB80">
        <v>0</v>
      </c>
      <c r="AC80">
        <v>0</v>
      </c>
      <c r="AD80">
        <v>0</v>
      </c>
      <c r="AE80">
        <v>1062.45</v>
      </c>
      <c r="AF80">
        <v>0</v>
      </c>
      <c r="AG80">
        <v>0</v>
      </c>
      <c r="AH80">
        <v>0</v>
      </c>
      <c r="AI80">
        <v>1.0900000000000001</v>
      </c>
      <c r="AJ80">
        <v>1</v>
      </c>
      <c r="AK80">
        <v>1</v>
      </c>
      <c r="AL80">
        <v>1</v>
      </c>
      <c r="AM80">
        <v>0</v>
      </c>
      <c r="AN80">
        <v>0</v>
      </c>
      <c r="AO80">
        <v>0</v>
      </c>
      <c r="AP80">
        <v>1</v>
      </c>
      <c r="AQ80">
        <v>0</v>
      </c>
      <c r="AR80">
        <v>0</v>
      </c>
      <c r="AS80" t="s">
        <v>3</v>
      </c>
      <c r="AT80">
        <v>15</v>
      </c>
      <c r="AU80" t="s">
        <v>3</v>
      </c>
      <c r="AV80">
        <v>0</v>
      </c>
      <c r="AW80">
        <v>1</v>
      </c>
      <c r="AX80">
        <v>-1</v>
      </c>
      <c r="AY80">
        <v>0</v>
      </c>
      <c r="AZ80">
        <v>0</v>
      </c>
      <c r="BA80" t="s">
        <v>3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ROUND(Y80*Source!I265,7)</f>
        <v>60.75</v>
      </c>
      <c r="CY80">
        <f>AA80</f>
        <v>1158.07</v>
      </c>
      <c r="CZ80">
        <f>AE80</f>
        <v>1062.45</v>
      </c>
      <c r="DA80">
        <f>AI80</f>
        <v>1.0900000000000001</v>
      </c>
      <c r="DB80">
        <f t="shared" si="38"/>
        <v>15936.75</v>
      </c>
      <c r="DC80">
        <f t="shared" si="39"/>
        <v>0</v>
      </c>
      <c r="DD80" t="s">
        <v>3</v>
      </c>
      <c r="DE80" t="s">
        <v>3</v>
      </c>
      <c r="DF80">
        <f>ROUND(ROUND(AE80*AI80,2)*CX80,2)</f>
        <v>70352.75</v>
      </c>
      <c r="DG80">
        <f t="shared" si="29"/>
        <v>0</v>
      </c>
      <c r="DH80">
        <f t="shared" si="30"/>
        <v>0</v>
      </c>
      <c r="DI80">
        <f t="shared" si="31"/>
        <v>0</v>
      </c>
      <c r="DJ80">
        <f>DF80</f>
        <v>70352.75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ROW(Source!A267)</f>
        <v>267</v>
      </c>
      <c r="B81">
        <v>65174513</v>
      </c>
      <c r="C81">
        <v>65175234</v>
      </c>
      <c r="D81">
        <v>58933394</v>
      </c>
      <c r="E81">
        <v>109</v>
      </c>
      <c r="F81">
        <v>1</v>
      </c>
      <c r="G81">
        <v>1</v>
      </c>
      <c r="H81">
        <v>1</v>
      </c>
      <c r="I81" t="s">
        <v>331</v>
      </c>
      <c r="J81" t="s">
        <v>3</v>
      </c>
      <c r="K81" t="s">
        <v>332</v>
      </c>
      <c r="L81">
        <v>1369</v>
      </c>
      <c r="N81">
        <v>1013</v>
      </c>
      <c r="O81" t="s">
        <v>333</v>
      </c>
      <c r="P81" t="s">
        <v>333</v>
      </c>
      <c r="Q81">
        <v>1</v>
      </c>
      <c r="W81">
        <v>0</v>
      </c>
      <c r="X81">
        <v>-236928766</v>
      </c>
      <c r="Y81">
        <f t="shared" si="37"/>
        <v>5</v>
      </c>
      <c r="AA81">
        <v>0</v>
      </c>
      <c r="AB81">
        <v>0</v>
      </c>
      <c r="AC81">
        <v>0</v>
      </c>
      <c r="AD81">
        <v>399.03</v>
      </c>
      <c r="AE81">
        <v>0</v>
      </c>
      <c r="AF81">
        <v>0</v>
      </c>
      <c r="AG81">
        <v>0</v>
      </c>
      <c r="AH81">
        <v>399.03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0</v>
      </c>
      <c r="AP81">
        <v>1</v>
      </c>
      <c r="AQ81">
        <v>1</v>
      </c>
      <c r="AR81">
        <v>0</v>
      </c>
      <c r="AS81" t="s">
        <v>3</v>
      </c>
      <c r="AT81">
        <v>5</v>
      </c>
      <c r="AU81" t="s">
        <v>3</v>
      </c>
      <c r="AV81">
        <v>1</v>
      </c>
      <c r="AW81">
        <v>2</v>
      </c>
      <c r="AX81">
        <v>65175241</v>
      </c>
      <c r="AY81">
        <v>1</v>
      </c>
      <c r="AZ81">
        <v>0</v>
      </c>
      <c r="BA81">
        <v>82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1995.1499999999999</v>
      </c>
      <c r="BN81">
        <v>5</v>
      </c>
      <c r="BO81">
        <v>0</v>
      </c>
      <c r="BP81">
        <v>1</v>
      </c>
      <c r="BQ81">
        <v>0</v>
      </c>
      <c r="BR81">
        <v>0</v>
      </c>
      <c r="BS81">
        <v>0</v>
      </c>
      <c r="BT81">
        <v>1995.1499999999999</v>
      </c>
      <c r="BU81">
        <v>5</v>
      </c>
      <c r="BV81">
        <v>0</v>
      </c>
      <c r="BW81">
        <v>1</v>
      </c>
      <c r="CU81">
        <f>ROUND(AT81*Source!I267*AH81*AL81,2)</f>
        <v>8080.36</v>
      </c>
      <c r="CV81">
        <f>ROUND(Y81*Source!I267,7)</f>
        <v>20.25</v>
      </c>
      <c r="CW81">
        <v>0</v>
      </c>
      <c r="CX81">
        <f>ROUND(Y81*Source!I267,7)</f>
        <v>20.25</v>
      </c>
      <c r="CY81">
        <f>AD81</f>
        <v>399.03</v>
      </c>
      <c r="CZ81">
        <f>AH81</f>
        <v>399.03</v>
      </c>
      <c r="DA81">
        <f>AL81</f>
        <v>1</v>
      </c>
      <c r="DB81">
        <f t="shared" si="38"/>
        <v>1995.15</v>
      </c>
      <c r="DC81">
        <f t="shared" si="39"/>
        <v>0</v>
      </c>
      <c r="DD81" t="s">
        <v>3</v>
      </c>
      <c r="DE81" t="s">
        <v>3</v>
      </c>
      <c r="DF81">
        <f>ROUND(ROUND(AE81,2)*CX81,2)</f>
        <v>0</v>
      </c>
      <c r="DG81">
        <f t="shared" si="29"/>
        <v>0</v>
      </c>
      <c r="DH81">
        <f t="shared" si="30"/>
        <v>0</v>
      </c>
      <c r="DI81">
        <f t="shared" si="31"/>
        <v>8080.36</v>
      </c>
      <c r="DJ81">
        <f>DI81</f>
        <v>8080.36</v>
      </c>
      <c r="DK81">
        <v>1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ROW(Source!A267)</f>
        <v>267</v>
      </c>
      <c r="B82">
        <v>65174513</v>
      </c>
      <c r="C82">
        <v>65175234</v>
      </c>
      <c r="D82">
        <v>58933396</v>
      </c>
      <c r="E82">
        <v>109</v>
      </c>
      <c r="F82">
        <v>1</v>
      </c>
      <c r="G82">
        <v>1</v>
      </c>
      <c r="H82">
        <v>1</v>
      </c>
      <c r="I82" t="s">
        <v>334</v>
      </c>
      <c r="J82" t="s">
        <v>3</v>
      </c>
      <c r="K82" t="s">
        <v>335</v>
      </c>
      <c r="L82">
        <v>1369</v>
      </c>
      <c r="N82">
        <v>1013</v>
      </c>
      <c r="O82" t="s">
        <v>333</v>
      </c>
      <c r="P82" t="s">
        <v>333</v>
      </c>
      <c r="Q82">
        <v>1</v>
      </c>
      <c r="W82">
        <v>0</v>
      </c>
      <c r="X82">
        <v>-587036825</v>
      </c>
      <c r="Y82">
        <f t="shared" si="37"/>
        <v>0.67</v>
      </c>
      <c r="AA82">
        <v>0</v>
      </c>
      <c r="AB82">
        <v>0</v>
      </c>
      <c r="AC82">
        <v>0</v>
      </c>
      <c r="AD82">
        <v>435.64</v>
      </c>
      <c r="AE82">
        <v>0</v>
      </c>
      <c r="AF82">
        <v>0</v>
      </c>
      <c r="AG82">
        <v>0</v>
      </c>
      <c r="AH82">
        <v>435.64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0</v>
      </c>
      <c r="AP82">
        <v>1</v>
      </c>
      <c r="AQ82">
        <v>1</v>
      </c>
      <c r="AR82">
        <v>0</v>
      </c>
      <c r="AS82" t="s">
        <v>3</v>
      </c>
      <c r="AT82">
        <v>0.67</v>
      </c>
      <c r="AU82" t="s">
        <v>3</v>
      </c>
      <c r="AV82">
        <v>1</v>
      </c>
      <c r="AW82">
        <v>2</v>
      </c>
      <c r="AX82">
        <v>65175242</v>
      </c>
      <c r="AY82">
        <v>1</v>
      </c>
      <c r="AZ82">
        <v>0</v>
      </c>
      <c r="BA82">
        <v>83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291.87880000000001</v>
      </c>
      <c r="BN82">
        <v>0.67</v>
      </c>
      <c r="BO82">
        <v>0</v>
      </c>
      <c r="BP82">
        <v>1</v>
      </c>
      <c r="BQ82">
        <v>0</v>
      </c>
      <c r="BR82">
        <v>0</v>
      </c>
      <c r="BS82">
        <v>0</v>
      </c>
      <c r="BT82">
        <v>291.87880000000001</v>
      </c>
      <c r="BU82">
        <v>0.67</v>
      </c>
      <c r="BV82">
        <v>0</v>
      </c>
      <c r="BW82">
        <v>1</v>
      </c>
      <c r="CU82">
        <f>ROUND(AT82*Source!I267*AH82*AL82,2)</f>
        <v>1182.1099999999999</v>
      </c>
      <c r="CV82">
        <f>ROUND(Y82*Source!I267,7)</f>
        <v>2.7134999999999998</v>
      </c>
      <c r="CW82">
        <v>0</v>
      </c>
      <c r="CX82">
        <f>ROUND(Y82*Source!I267,7)</f>
        <v>2.7134999999999998</v>
      </c>
      <c r="CY82">
        <f>AD82</f>
        <v>435.64</v>
      </c>
      <c r="CZ82">
        <f>AH82</f>
        <v>435.64</v>
      </c>
      <c r="DA82">
        <f>AL82</f>
        <v>1</v>
      </c>
      <c r="DB82">
        <f t="shared" si="38"/>
        <v>291.88</v>
      </c>
      <c r="DC82">
        <f t="shared" si="39"/>
        <v>0</v>
      </c>
      <c r="DD82" t="s">
        <v>3</v>
      </c>
      <c r="DE82" t="s">
        <v>3</v>
      </c>
      <c r="DF82">
        <f>ROUND(ROUND(AE82,2)*CX82,2)</f>
        <v>0</v>
      </c>
      <c r="DG82">
        <f t="shared" si="29"/>
        <v>0</v>
      </c>
      <c r="DH82">
        <f t="shared" si="30"/>
        <v>0</v>
      </c>
      <c r="DI82">
        <f t="shared" si="31"/>
        <v>1182.1099999999999</v>
      </c>
      <c r="DJ82">
        <f>DI82</f>
        <v>1182.1099999999999</v>
      </c>
      <c r="DK82">
        <v>1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ROW(Source!A267)</f>
        <v>267</v>
      </c>
      <c r="B83">
        <v>65174513</v>
      </c>
      <c r="C83">
        <v>65175234</v>
      </c>
      <c r="D83">
        <v>37064876</v>
      </c>
      <c r="E83">
        <v>109</v>
      </c>
      <c r="F83">
        <v>1</v>
      </c>
      <c r="G83">
        <v>1</v>
      </c>
      <c r="H83">
        <v>1</v>
      </c>
      <c r="I83" t="s">
        <v>336</v>
      </c>
      <c r="J83" t="s">
        <v>3</v>
      </c>
      <c r="K83" t="s">
        <v>337</v>
      </c>
      <c r="L83">
        <v>1191</v>
      </c>
      <c r="N83">
        <v>1013</v>
      </c>
      <c r="O83" t="s">
        <v>326</v>
      </c>
      <c r="P83" t="s">
        <v>326</v>
      </c>
      <c r="Q83">
        <v>1</v>
      </c>
      <c r="W83">
        <v>0</v>
      </c>
      <c r="X83">
        <v>-1417349443</v>
      </c>
      <c r="Y83">
        <f t="shared" si="37"/>
        <v>1.3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0</v>
      </c>
      <c r="AP83">
        <v>1</v>
      </c>
      <c r="AQ83">
        <v>1</v>
      </c>
      <c r="AR83">
        <v>0</v>
      </c>
      <c r="AS83" t="s">
        <v>3</v>
      </c>
      <c r="AT83">
        <v>1.3</v>
      </c>
      <c r="AU83" t="s">
        <v>3</v>
      </c>
      <c r="AV83">
        <v>2</v>
      </c>
      <c r="AW83">
        <v>2</v>
      </c>
      <c r="AX83">
        <v>65175243</v>
      </c>
      <c r="AY83">
        <v>1</v>
      </c>
      <c r="AZ83">
        <v>0</v>
      </c>
      <c r="BA83">
        <v>84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ROUND(Y83*Source!I267,7)</f>
        <v>5.2649999999999997</v>
      </c>
      <c r="CY83">
        <f>AD83</f>
        <v>0</v>
      </c>
      <c r="CZ83">
        <f>AH83</f>
        <v>0</v>
      </c>
      <c r="DA83">
        <f>AL83</f>
        <v>1</v>
      </c>
      <c r="DB83">
        <f t="shared" si="38"/>
        <v>0</v>
      </c>
      <c r="DC83">
        <f t="shared" si="39"/>
        <v>0</v>
      </c>
      <c r="DD83" t="s">
        <v>3</v>
      </c>
      <c r="DE83" t="s">
        <v>3</v>
      </c>
      <c r="DF83">
        <f>ROUND(ROUND(AE83,2)*CX83,2)</f>
        <v>0</v>
      </c>
      <c r="DG83">
        <f t="shared" si="29"/>
        <v>0</v>
      </c>
      <c r="DH83">
        <f t="shared" si="30"/>
        <v>0</v>
      </c>
      <c r="DI83">
        <f t="shared" si="31"/>
        <v>0</v>
      </c>
      <c r="DJ83">
        <f>DI83</f>
        <v>0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ROW(Source!A267)</f>
        <v>267</v>
      </c>
      <c r="B84">
        <v>65174513</v>
      </c>
      <c r="C84">
        <v>65175234</v>
      </c>
      <c r="D84">
        <v>59055716</v>
      </c>
      <c r="E84">
        <v>1</v>
      </c>
      <c r="F84">
        <v>1</v>
      </c>
      <c r="G84">
        <v>1</v>
      </c>
      <c r="H84">
        <v>2</v>
      </c>
      <c r="I84" t="s">
        <v>338</v>
      </c>
      <c r="J84" t="s">
        <v>339</v>
      </c>
      <c r="K84" t="s">
        <v>340</v>
      </c>
      <c r="L84">
        <v>1368</v>
      </c>
      <c r="N84">
        <v>1011</v>
      </c>
      <c r="O84" t="s">
        <v>341</v>
      </c>
      <c r="P84" t="s">
        <v>341</v>
      </c>
      <c r="Q84">
        <v>1</v>
      </c>
      <c r="W84">
        <v>0</v>
      </c>
      <c r="X84">
        <v>-1904171325</v>
      </c>
      <c r="Y84">
        <f t="shared" si="37"/>
        <v>1.3</v>
      </c>
      <c r="AA84">
        <v>0</v>
      </c>
      <c r="AB84">
        <v>1283.06</v>
      </c>
      <c r="AC84">
        <v>490.55</v>
      </c>
      <c r="AD84">
        <v>0</v>
      </c>
      <c r="AE84">
        <v>0</v>
      </c>
      <c r="AF84">
        <v>1043.1400000000001</v>
      </c>
      <c r="AG84">
        <v>490.55</v>
      </c>
      <c r="AH84">
        <v>0</v>
      </c>
      <c r="AI84">
        <v>1</v>
      </c>
      <c r="AJ84">
        <v>1.23</v>
      </c>
      <c r="AK84">
        <v>1</v>
      </c>
      <c r="AL84">
        <v>1</v>
      </c>
      <c r="AM84">
        <v>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3</v>
      </c>
      <c r="AT84">
        <v>1.3</v>
      </c>
      <c r="AU84" t="s">
        <v>3</v>
      </c>
      <c r="AV84">
        <v>1</v>
      </c>
      <c r="AW84">
        <v>2</v>
      </c>
      <c r="AX84">
        <v>65175244</v>
      </c>
      <c r="AY84">
        <v>1</v>
      </c>
      <c r="AZ84">
        <v>0</v>
      </c>
      <c r="BA84">
        <v>85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1356.0820000000001</v>
      </c>
      <c r="BL84">
        <v>637.71500000000003</v>
      </c>
      <c r="BM84">
        <v>0</v>
      </c>
      <c r="BN84">
        <v>0</v>
      </c>
      <c r="BO84">
        <v>1.3</v>
      </c>
      <c r="BP84">
        <v>1</v>
      </c>
      <c r="BQ84">
        <v>0</v>
      </c>
      <c r="BR84">
        <v>1356.0820000000001</v>
      </c>
      <c r="BS84">
        <v>637.71500000000003</v>
      </c>
      <c r="BT84">
        <v>0</v>
      </c>
      <c r="BU84">
        <v>0</v>
      </c>
      <c r="BV84">
        <v>1.3</v>
      </c>
      <c r="BW84">
        <v>1</v>
      </c>
      <c r="CV84">
        <v>0</v>
      </c>
      <c r="CW84">
        <f>ROUND(Y84*Source!I267*DO84,7)</f>
        <v>5.2649999999999997</v>
      </c>
      <c r="CX84">
        <f>ROUND(Y84*Source!I267,7)</f>
        <v>5.2649999999999997</v>
      </c>
      <c r="CY84">
        <f>AB84</f>
        <v>1283.06</v>
      </c>
      <c r="CZ84">
        <f>AF84</f>
        <v>1043.1400000000001</v>
      </c>
      <c r="DA84">
        <f>AJ84</f>
        <v>1.23</v>
      </c>
      <c r="DB84">
        <f t="shared" si="38"/>
        <v>1356.08</v>
      </c>
      <c r="DC84">
        <f t="shared" si="39"/>
        <v>637.72</v>
      </c>
      <c r="DD84" t="s">
        <v>3</v>
      </c>
      <c r="DE84" t="s">
        <v>3</v>
      </c>
      <c r="DF84">
        <f>ROUND(ROUND(AE84,2)*CX84,2)</f>
        <v>0</v>
      </c>
      <c r="DG84">
        <f>ROUND(ROUND(AF84*AJ84,2)*CX84,2)</f>
        <v>6755.31</v>
      </c>
      <c r="DH84">
        <f t="shared" si="30"/>
        <v>2582.75</v>
      </c>
      <c r="DI84">
        <f t="shared" si="31"/>
        <v>0</v>
      </c>
      <c r="DJ84">
        <f>DG84+DH84</f>
        <v>9338.0600000000013</v>
      </c>
      <c r="DK84">
        <v>0</v>
      </c>
      <c r="DL84" t="s">
        <v>342</v>
      </c>
      <c r="DM84">
        <v>4</v>
      </c>
      <c r="DN84" t="s">
        <v>326</v>
      </c>
      <c r="DO84">
        <v>1</v>
      </c>
    </row>
    <row r="85" spans="1:119" x14ac:dyDescent="0.2">
      <c r="A85">
        <f>ROW(Source!A267)</f>
        <v>267</v>
      </c>
      <c r="B85">
        <v>65174513</v>
      </c>
      <c r="C85">
        <v>65175234</v>
      </c>
      <c r="D85">
        <v>59008756</v>
      </c>
      <c r="E85">
        <v>1</v>
      </c>
      <c r="F85">
        <v>1</v>
      </c>
      <c r="G85">
        <v>1</v>
      </c>
      <c r="H85">
        <v>3</v>
      </c>
      <c r="I85" t="s">
        <v>343</v>
      </c>
      <c r="J85" t="s">
        <v>344</v>
      </c>
      <c r="K85" t="s">
        <v>345</v>
      </c>
      <c r="L85">
        <v>1339</v>
      </c>
      <c r="N85">
        <v>1007</v>
      </c>
      <c r="O85" t="s">
        <v>53</v>
      </c>
      <c r="P85" t="s">
        <v>53</v>
      </c>
      <c r="Q85">
        <v>1</v>
      </c>
      <c r="W85">
        <v>0</v>
      </c>
      <c r="X85">
        <v>-555778344</v>
      </c>
      <c r="Y85">
        <f t="shared" si="37"/>
        <v>10</v>
      </c>
      <c r="AA85">
        <v>49.99</v>
      </c>
      <c r="AB85">
        <v>0</v>
      </c>
      <c r="AC85">
        <v>0</v>
      </c>
      <c r="AD85">
        <v>0</v>
      </c>
      <c r="AE85">
        <v>35.71</v>
      </c>
      <c r="AF85">
        <v>0</v>
      </c>
      <c r="AG85">
        <v>0</v>
      </c>
      <c r="AH85">
        <v>0</v>
      </c>
      <c r="AI85">
        <v>1.4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0</v>
      </c>
      <c r="AQ85">
        <v>1</v>
      </c>
      <c r="AR85">
        <v>0</v>
      </c>
      <c r="AS85" t="s">
        <v>3</v>
      </c>
      <c r="AT85">
        <v>10</v>
      </c>
      <c r="AU85" t="s">
        <v>3</v>
      </c>
      <c r="AV85">
        <v>0</v>
      </c>
      <c r="AW85">
        <v>2</v>
      </c>
      <c r="AX85">
        <v>65175245</v>
      </c>
      <c r="AY85">
        <v>1</v>
      </c>
      <c r="AZ85">
        <v>0</v>
      </c>
      <c r="BA85">
        <v>86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357.1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1</v>
      </c>
      <c r="BQ85">
        <v>357.1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1</v>
      </c>
      <c r="CV85">
        <v>0</v>
      </c>
      <c r="CW85">
        <v>0</v>
      </c>
      <c r="CX85">
        <f>ROUND(Y85*Source!I267,7)</f>
        <v>40.5</v>
      </c>
      <c r="CY85">
        <f>AA85</f>
        <v>49.99</v>
      </c>
      <c r="CZ85">
        <f>AE85</f>
        <v>35.71</v>
      </c>
      <c r="DA85">
        <f>AI85</f>
        <v>1.4</v>
      </c>
      <c r="DB85">
        <f t="shared" si="38"/>
        <v>357.1</v>
      </c>
      <c r="DC85">
        <f t="shared" si="39"/>
        <v>0</v>
      </c>
      <c r="DD85" t="s">
        <v>3</v>
      </c>
      <c r="DE85" t="s">
        <v>3</v>
      </c>
      <c r="DF85">
        <f>ROUND(ROUND(AE85*AI85,2)*CX85,2)</f>
        <v>2024.6</v>
      </c>
      <c r="DG85">
        <f t="shared" ref="DG85:DG93" si="40">ROUND(ROUND(AF85,2)*CX85,2)</f>
        <v>0</v>
      </c>
      <c r="DH85">
        <f t="shared" si="30"/>
        <v>0</v>
      </c>
      <c r="DI85">
        <f t="shared" si="31"/>
        <v>0</v>
      </c>
      <c r="DJ85">
        <f>DF85</f>
        <v>2024.6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ROW(Source!A267)</f>
        <v>267</v>
      </c>
      <c r="B86">
        <v>65174513</v>
      </c>
      <c r="C86">
        <v>65175234</v>
      </c>
      <c r="D86">
        <v>63973183</v>
      </c>
      <c r="E86">
        <v>1</v>
      </c>
      <c r="F86">
        <v>1</v>
      </c>
      <c r="G86">
        <v>1</v>
      </c>
      <c r="H86">
        <v>3</v>
      </c>
      <c r="I86" t="s">
        <v>61</v>
      </c>
      <c r="J86" t="s">
        <v>64</v>
      </c>
      <c r="K86" t="s">
        <v>62</v>
      </c>
      <c r="L86">
        <v>1346</v>
      </c>
      <c r="N86">
        <v>1009</v>
      </c>
      <c r="O86" t="s">
        <v>63</v>
      </c>
      <c r="P86" t="s">
        <v>63</v>
      </c>
      <c r="Q86">
        <v>1</v>
      </c>
      <c r="W86">
        <v>0</v>
      </c>
      <c r="X86">
        <v>1850248102</v>
      </c>
      <c r="Y86">
        <f t="shared" si="37"/>
        <v>2</v>
      </c>
      <c r="AA86">
        <v>304.14</v>
      </c>
      <c r="AB86">
        <v>0</v>
      </c>
      <c r="AC86">
        <v>0</v>
      </c>
      <c r="AD86">
        <v>0</v>
      </c>
      <c r="AE86">
        <v>271.55</v>
      </c>
      <c r="AF86">
        <v>0</v>
      </c>
      <c r="AG86">
        <v>0</v>
      </c>
      <c r="AH86">
        <v>0</v>
      </c>
      <c r="AI86">
        <v>1.1200000000000001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0</v>
      </c>
      <c r="AP86">
        <v>0</v>
      </c>
      <c r="AQ86">
        <v>0</v>
      </c>
      <c r="AR86">
        <v>0</v>
      </c>
      <c r="AS86" t="s">
        <v>3</v>
      </c>
      <c r="AT86">
        <v>2</v>
      </c>
      <c r="AU86" t="s">
        <v>3</v>
      </c>
      <c r="AV86">
        <v>0</v>
      </c>
      <c r="AW86">
        <v>1</v>
      </c>
      <c r="AX86">
        <v>-1</v>
      </c>
      <c r="AY86">
        <v>0</v>
      </c>
      <c r="AZ86">
        <v>0</v>
      </c>
      <c r="BA86" t="s">
        <v>3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ROUND(Y86*Source!I267,7)</f>
        <v>8.1</v>
      </c>
      <c r="CY86">
        <f>AA86</f>
        <v>304.14</v>
      </c>
      <c r="CZ86">
        <f>AE86</f>
        <v>271.55</v>
      </c>
      <c r="DA86">
        <f>AI86</f>
        <v>1.1200000000000001</v>
      </c>
      <c r="DB86">
        <f t="shared" si="38"/>
        <v>543.1</v>
      </c>
      <c r="DC86">
        <f t="shared" si="39"/>
        <v>0</v>
      </c>
      <c r="DD86" t="s">
        <v>3</v>
      </c>
      <c r="DE86" t="s">
        <v>3</v>
      </c>
      <c r="DF86">
        <f>ROUND(ROUND(AE86*AI86,2)*CX86,2)</f>
        <v>2463.5300000000002</v>
      </c>
      <c r="DG86">
        <f t="shared" si="40"/>
        <v>0</v>
      </c>
      <c r="DH86">
        <f t="shared" si="30"/>
        <v>0</v>
      </c>
      <c r="DI86">
        <f t="shared" si="31"/>
        <v>0</v>
      </c>
      <c r="DJ86">
        <f>DF86</f>
        <v>2463.5300000000002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ROW(Source!A304)</f>
        <v>304</v>
      </c>
      <c r="B87">
        <v>65174513</v>
      </c>
      <c r="C87">
        <v>65175305</v>
      </c>
      <c r="D87">
        <v>58933394</v>
      </c>
      <c r="E87">
        <v>109</v>
      </c>
      <c r="F87">
        <v>1</v>
      </c>
      <c r="G87">
        <v>1</v>
      </c>
      <c r="H87">
        <v>1</v>
      </c>
      <c r="I87" t="s">
        <v>331</v>
      </c>
      <c r="J87" t="s">
        <v>3</v>
      </c>
      <c r="K87" t="s">
        <v>332</v>
      </c>
      <c r="L87">
        <v>1369</v>
      </c>
      <c r="N87">
        <v>1013</v>
      </c>
      <c r="O87" t="s">
        <v>333</v>
      </c>
      <c r="P87" t="s">
        <v>333</v>
      </c>
      <c r="Q87">
        <v>1</v>
      </c>
      <c r="W87">
        <v>0</v>
      </c>
      <c r="X87">
        <v>-236928766</v>
      </c>
      <c r="Y87">
        <f t="shared" ref="Y87:Y97" si="41">(AT87*ROUND(0.3,7))</f>
        <v>0.83399999999999996</v>
      </c>
      <c r="AA87">
        <v>0</v>
      </c>
      <c r="AB87">
        <v>0</v>
      </c>
      <c r="AC87">
        <v>0</v>
      </c>
      <c r="AD87">
        <v>399.03</v>
      </c>
      <c r="AE87">
        <v>0</v>
      </c>
      <c r="AF87">
        <v>0</v>
      </c>
      <c r="AG87">
        <v>0</v>
      </c>
      <c r="AH87">
        <v>399.03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0</v>
      </c>
      <c r="AP87">
        <v>1</v>
      </c>
      <c r="AQ87">
        <v>1</v>
      </c>
      <c r="AR87">
        <v>0</v>
      </c>
      <c r="AS87" t="s">
        <v>3</v>
      </c>
      <c r="AT87">
        <v>2.78</v>
      </c>
      <c r="AU87" t="s">
        <v>127</v>
      </c>
      <c r="AV87">
        <v>1</v>
      </c>
      <c r="AW87">
        <v>2</v>
      </c>
      <c r="AX87">
        <v>65175321</v>
      </c>
      <c r="AY87">
        <v>1</v>
      </c>
      <c r="AZ87">
        <v>0</v>
      </c>
      <c r="BA87">
        <v>88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1109.3033999999998</v>
      </c>
      <c r="BN87">
        <v>2.78</v>
      </c>
      <c r="BO87">
        <v>0</v>
      </c>
      <c r="BP87">
        <v>1</v>
      </c>
      <c r="BQ87">
        <v>0</v>
      </c>
      <c r="BR87">
        <v>0</v>
      </c>
      <c r="BS87">
        <v>0</v>
      </c>
      <c r="BT87">
        <v>332.79101999999995</v>
      </c>
      <c r="BU87">
        <v>0.83399999999999996</v>
      </c>
      <c r="BV87">
        <v>0</v>
      </c>
      <c r="BW87">
        <v>1</v>
      </c>
      <c r="CU87">
        <f>ROUND(AT87*Source!I304*AH87*AL87,2)</f>
        <v>4492.68</v>
      </c>
      <c r="CV87">
        <f>ROUND(Y87*Source!I304,7)</f>
        <v>3.3776999999999999</v>
      </c>
      <c r="CW87">
        <v>0</v>
      </c>
      <c r="CX87">
        <f>ROUND(Y87*Source!I304,7)</f>
        <v>3.3776999999999999</v>
      </c>
      <c r="CY87">
        <f t="shared" ref="CY87:CY92" si="42">AD87</f>
        <v>399.03</v>
      </c>
      <c r="CZ87">
        <f t="shared" ref="CZ87:CZ92" si="43">AH87</f>
        <v>399.03</v>
      </c>
      <c r="DA87">
        <f t="shared" ref="DA87:DA92" si="44">AL87</f>
        <v>1</v>
      </c>
      <c r="DB87">
        <f t="shared" ref="DB87:DB97" si="45">ROUND((ROUND(AT87*CZ87,2)*ROUND(0.3,7)),6)</f>
        <v>332.79</v>
      </c>
      <c r="DC87">
        <f t="shared" ref="DC87:DC97" si="46">ROUND((ROUND(AT87*AG87,2)*ROUND(0.3,7)),6)</f>
        <v>0</v>
      </c>
      <c r="DD87" t="s">
        <v>3</v>
      </c>
      <c r="DE87" t="s">
        <v>3</v>
      </c>
      <c r="DF87">
        <f t="shared" ref="DF87:DF97" si="47">ROUND(ROUND(AE87,2)*CX87,2)</f>
        <v>0</v>
      </c>
      <c r="DG87">
        <f t="shared" si="40"/>
        <v>0</v>
      </c>
      <c r="DH87">
        <f t="shared" si="30"/>
        <v>0</v>
      </c>
      <c r="DI87">
        <f t="shared" si="31"/>
        <v>1347.8</v>
      </c>
      <c r="DJ87">
        <f t="shared" ref="DJ87:DJ92" si="48">DI87</f>
        <v>1347.8</v>
      </c>
      <c r="DK87">
        <v>1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ROW(Source!A304)</f>
        <v>304</v>
      </c>
      <c r="B88">
        <v>65174513</v>
      </c>
      <c r="C88">
        <v>65175305</v>
      </c>
      <c r="D88">
        <v>58933396</v>
      </c>
      <c r="E88">
        <v>109</v>
      </c>
      <c r="F88">
        <v>1</v>
      </c>
      <c r="G88">
        <v>1</v>
      </c>
      <c r="H88">
        <v>1</v>
      </c>
      <c r="I88" t="s">
        <v>334</v>
      </c>
      <c r="J88" t="s">
        <v>3</v>
      </c>
      <c r="K88" t="s">
        <v>335</v>
      </c>
      <c r="L88">
        <v>1369</v>
      </c>
      <c r="N88">
        <v>1013</v>
      </c>
      <c r="O88" t="s">
        <v>333</v>
      </c>
      <c r="P88" t="s">
        <v>333</v>
      </c>
      <c r="Q88">
        <v>1</v>
      </c>
      <c r="W88">
        <v>0</v>
      </c>
      <c r="X88">
        <v>-587036825</v>
      </c>
      <c r="Y88">
        <f t="shared" si="41"/>
        <v>2.4329999999999998</v>
      </c>
      <c r="AA88">
        <v>0</v>
      </c>
      <c r="AB88">
        <v>0</v>
      </c>
      <c r="AC88">
        <v>0</v>
      </c>
      <c r="AD88">
        <v>435.64</v>
      </c>
      <c r="AE88">
        <v>0</v>
      </c>
      <c r="AF88">
        <v>0</v>
      </c>
      <c r="AG88">
        <v>0</v>
      </c>
      <c r="AH88">
        <v>435.64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0</v>
      </c>
      <c r="AP88">
        <v>1</v>
      </c>
      <c r="AQ88">
        <v>1</v>
      </c>
      <c r="AR88">
        <v>0</v>
      </c>
      <c r="AS88" t="s">
        <v>3</v>
      </c>
      <c r="AT88">
        <v>8.11</v>
      </c>
      <c r="AU88" t="s">
        <v>127</v>
      </c>
      <c r="AV88">
        <v>1</v>
      </c>
      <c r="AW88">
        <v>2</v>
      </c>
      <c r="AX88">
        <v>65175322</v>
      </c>
      <c r="AY88">
        <v>1</v>
      </c>
      <c r="AZ88">
        <v>0</v>
      </c>
      <c r="BA88">
        <v>89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3533.0403999999999</v>
      </c>
      <c r="BN88">
        <v>8.11</v>
      </c>
      <c r="BO88">
        <v>0</v>
      </c>
      <c r="BP88">
        <v>1</v>
      </c>
      <c r="BQ88">
        <v>0</v>
      </c>
      <c r="BR88">
        <v>0</v>
      </c>
      <c r="BS88">
        <v>0</v>
      </c>
      <c r="BT88">
        <v>1059.91212</v>
      </c>
      <c r="BU88">
        <v>2.4329999999999998</v>
      </c>
      <c r="BV88">
        <v>0</v>
      </c>
      <c r="BW88">
        <v>1</v>
      </c>
      <c r="CU88">
        <f>ROUND(AT88*Source!I304*AH88*AL88,2)</f>
        <v>14308.81</v>
      </c>
      <c r="CV88">
        <f>ROUND(Y88*Source!I304,7)</f>
        <v>9.85365</v>
      </c>
      <c r="CW88">
        <v>0</v>
      </c>
      <c r="CX88">
        <f>ROUND(Y88*Source!I304,7)</f>
        <v>9.85365</v>
      </c>
      <c r="CY88">
        <f t="shared" si="42"/>
        <v>435.64</v>
      </c>
      <c r="CZ88">
        <f t="shared" si="43"/>
        <v>435.64</v>
      </c>
      <c r="DA88">
        <f t="shared" si="44"/>
        <v>1</v>
      </c>
      <c r="DB88">
        <f t="shared" si="45"/>
        <v>1059.912</v>
      </c>
      <c r="DC88">
        <f t="shared" si="46"/>
        <v>0</v>
      </c>
      <c r="DD88" t="s">
        <v>3</v>
      </c>
      <c r="DE88" t="s">
        <v>3</v>
      </c>
      <c r="DF88">
        <f t="shared" si="47"/>
        <v>0</v>
      </c>
      <c r="DG88">
        <f t="shared" si="40"/>
        <v>0</v>
      </c>
      <c r="DH88">
        <f t="shared" si="30"/>
        <v>0</v>
      </c>
      <c r="DI88">
        <f t="shared" si="31"/>
        <v>4292.6400000000003</v>
      </c>
      <c r="DJ88">
        <f t="shared" si="48"/>
        <v>4292.6400000000003</v>
      </c>
      <c r="DK88">
        <v>1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ROW(Source!A304)</f>
        <v>304</v>
      </c>
      <c r="B89">
        <v>65174513</v>
      </c>
      <c r="C89">
        <v>65175305</v>
      </c>
      <c r="D89">
        <v>58933400</v>
      </c>
      <c r="E89">
        <v>109</v>
      </c>
      <c r="F89">
        <v>1</v>
      </c>
      <c r="G89">
        <v>1</v>
      </c>
      <c r="H89">
        <v>1</v>
      </c>
      <c r="I89" t="s">
        <v>403</v>
      </c>
      <c r="J89" t="s">
        <v>3</v>
      </c>
      <c r="K89" t="s">
        <v>404</v>
      </c>
      <c r="L89">
        <v>1369</v>
      </c>
      <c r="N89">
        <v>1013</v>
      </c>
      <c r="O89" t="s">
        <v>333</v>
      </c>
      <c r="P89" t="s">
        <v>333</v>
      </c>
      <c r="Q89">
        <v>1</v>
      </c>
      <c r="W89">
        <v>0</v>
      </c>
      <c r="X89">
        <v>-512803540</v>
      </c>
      <c r="Y89">
        <f t="shared" si="41"/>
        <v>4.194</v>
      </c>
      <c r="AA89">
        <v>0</v>
      </c>
      <c r="AB89">
        <v>0</v>
      </c>
      <c r="AC89">
        <v>0</v>
      </c>
      <c r="AD89">
        <v>490.55</v>
      </c>
      <c r="AE89">
        <v>0</v>
      </c>
      <c r="AF89">
        <v>0</v>
      </c>
      <c r="AG89">
        <v>0</v>
      </c>
      <c r="AH89">
        <v>490.55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0</v>
      </c>
      <c r="AP89">
        <v>1</v>
      </c>
      <c r="AQ89">
        <v>1</v>
      </c>
      <c r="AR89">
        <v>0</v>
      </c>
      <c r="AS89" t="s">
        <v>3</v>
      </c>
      <c r="AT89">
        <v>13.98</v>
      </c>
      <c r="AU89" t="s">
        <v>127</v>
      </c>
      <c r="AV89">
        <v>1</v>
      </c>
      <c r="AW89">
        <v>2</v>
      </c>
      <c r="AX89">
        <v>65175323</v>
      </c>
      <c r="AY89">
        <v>1</v>
      </c>
      <c r="AZ89">
        <v>0</v>
      </c>
      <c r="BA89">
        <v>90</v>
      </c>
      <c r="BB89">
        <v>1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6857.8890000000001</v>
      </c>
      <c r="BN89">
        <v>13.98</v>
      </c>
      <c r="BO89">
        <v>0</v>
      </c>
      <c r="BP89">
        <v>1</v>
      </c>
      <c r="BQ89">
        <v>0</v>
      </c>
      <c r="BR89">
        <v>0</v>
      </c>
      <c r="BS89">
        <v>0</v>
      </c>
      <c r="BT89">
        <v>2057.3667</v>
      </c>
      <c r="BU89">
        <v>4.194</v>
      </c>
      <c r="BV89">
        <v>0</v>
      </c>
      <c r="BW89">
        <v>1</v>
      </c>
      <c r="CU89">
        <f>ROUND(AT89*Source!I304*AH89*AL89,2)</f>
        <v>27774.45</v>
      </c>
      <c r="CV89">
        <f>ROUND(Y89*Source!I304,7)</f>
        <v>16.985700000000001</v>
      </c>
      <c r="CW89">
        <v>0</v>
      </c>
      <c r="CX89">
        <f>ROUND(Y89*Source!I304,7)</f>
        <v>16.985700000000001</v>
      </c>
      <c r="CY89">
        <f t="shared" si="42"/>
        <v>490.55</v>
      </c>
      <c r="CZ89">
        <f t="shared" si="43"/>
        <v>490.55</v>
      </c>
      <c r="DA89">
        <f t="shared" si="44"/>
        <v>1</v>
      </c>
      <c r="DB89">
        <f t="shared" si="45"/>
        <v>2057.3670000000002</v>
      </c>
      <c r="DC89">
        <f t="shared" si="46"/>
        <v>0</v>
      </c>
      <c r="DD89" t="s">
        <v>3</v>
      </c>
      <c r="DE89" t="s">
        <v>3</v>
      </c>
      <c r="DF89">
        <f t="shared" si="47"/>
        <v>0</v>
      </c>
      <c r="DG89">
        <f t="shared" si="40"/>
        <v>0</v>
      </c>
      <c r="DH89">
        <f t="shared" si="30"/>
        <v>0</v>
      </c>
      <c r="DI89">
        <f t="shared" si="31"/>
        <v>8332.34</v>
      </c>
      <c r="DJ89">
        <f t="shared" si="48"/>
        <v>8332.34</v>
      </c>
      <c r="DK89">
        <v>1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ROW(Source!A304)</f>
        <v>304</v>
      </c>
      <c r="B90">
        <v>65174513</v>
      </c>
      <c r="C90">
        <v>65175305</v>
      </c>
      <c r="D90">
        <v>58933403</v>
      </c>
      <c r="E90">
        <v>109</v>
      </c>
      <c r="F90">
        <v>1</v>
      </c>
      <c r="G90">
        <v>1</v>
      </c>
      <c r="H90">
        <v>1</v>
      </c>
      <c r="I90" t="s">
        <v>409</v>
      </c>
      <c r="J90" t="s">
        <v>3</v>
      </c>
      <c r="K90" t="s">
        <v>410</v>
      </c>
      <c r="L90">
        <v>1369</v>
      </c>
      <c r="N90">
        <v>1013</v>
      </c>
      <c r="O90" t="s">
        <v>333</v>
      </c>
      <c r="P90" t="s">
        <v>333</v>
      </c>
      <c r="Q90">
        <v>1</v>
      </c>
      <c r="W90">
        <v>0</v>
      </c>
      <c r="X90">
        <v>1518711480</v>
      </c>
      <c r="Y90">
        <f t="shared" si="41"/>
        <v>1.962</v>
      </c>
      <c r="AA90">
        <v>0</v>
      </c>
      <c r="AB90">
        <v>0</v>
      </c>
      <c r="AC90">
        <v>0</v>
      </c>
      <c r="AD90">
        <v>563.76</v>
      </c>
      <c r="AE90">
        <v>0</v>
      </c>
      <c r="AF90">
        <v>0</v>
      </c>
      <c r="AG90">
        <v>0</v>
      </c>
      <c r="AH90">
        <v>563.76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0</v>
      </c>
      <c r="AP90">
        <v>1</v>
      </c>
      <c r="AQ90">
        <v>1</v>
      </c>
      <c r="AR90">
        <v>0</v>
      </c>
      <c r="AS90" t="s">
        <v>3</v>
      </c>
      <c r="AT90">
        <v>6.54</v>
      </c>
      <c r="AU90" t="s">
        <v>127</v>
      </c>
      <c r="AV90">
        <v>1</v>
      </c>
      <c r="AW90">
        <v>2</v>
      </c>
      <c r="AX90">
        <v>65175324</v>
      </c>
      <c r="AY90">
        <v>1</v>
      </c>
      <c r="AZ90">
        <v>0</v>
      </c>
      <c r="BA90">
        <v>91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3686.9904000000001</v>
      </c>
      <c r="BN90">
        <v>6.54</v>
      </c>
      <c r="BO90">
        <v>0</v>
      </c>
      <c r="BP90">
        <v>1</v>
      </c>
      <c r="BQ90">
        <v>0</v>
      </c>
      <c r="BR90">
        <v>0</v>
      </c>
      <c r="BS90">
        <v>0</v>
      </c>
      <c r="BT90">
        <v>1106.0971199999999</v>
      </c>
      <c r="BU90">
        <v>1.962</v>
      </c>
      <c r="BV90">
        <v>0</v>
      </c>
      <c r="BW90">
        <v>1</v>
      </c>
      <c r="CU90">
        <f>ROUND(AT90*Source!I304*AH90*AL90,2)</f>
        <v>14932.31</v>
      </c>
      <c r="CV90">
        <f>ROUND(Y90*Source!I304,7)</f>
        <v>7.9461000000000004</v>
      </c>
      <c r="CW90">
        <v>0</v>
      </c>
      <c r="CX90">
        <f>ROUND(Y90*Source!I304,7)</f>
        <v>7.9461000000000004</v>
      </c>
      <c r="CY90">
        <f t="shared" si="42"/>
        <v>563.76</v>
      </c>
      <c r="CZ90">
        <f t="shared" si="43"/>
        <v>563.76</v>
      </c>
      <c r="DA90">
        <f t="shared" si="44"/>
        <v>1</v>
      </c>
      <c r="DB90">
        <f t="shared" si="45"/>
        <v>1106.097</v>
      </c>
      <c r="DC90">
        <f t="shared" si="46"/>
        <v>0</v>
      </c>
      <c r="DD90" t="s">
        <v>3</v>
      </c>
      <c r="DE90" t="s">
        <v>3</v>
      </c>
      <c r="DF90">
        <f t="shared" si="47"/>
        <v>0</v>
      </c>
      <c r="DG90">
        <f t="shared" si="40"/>
        <v>0</v>
      </c>
      <c r="DH90">
        <f t="shared" si="30"/>
        <v>0</v>
      </c>
      <c r="DI90">
        <f t="shared" si="31"/>
        <v>4479.6899999999996</v>
      </c>
      <c r="DJ90">
        <f t="shared" si="48"/>
        <v>4479.6899999999996</v>
      </c>
      <c r="DK90">
        <v>1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ROW(Source!A304)</f>
        <v>304</v>
      </c>
      <c r="B91">
        <v>65174513</v>
      </c>
      <c r="C91">
        <v>65175305</v>
      </c>
      <c r="D91">
        <v>58933407</v>
      </c>
      <c r="E91">
        <v>109</v>
      </c>
      <c r="F91">
        <v>1</v>
      </c>
      <c r="G91">
        <v>1</v>
      </c>
      <c r="H91">
        <v>1</v>
      </c>
      <c r="I91" t="s">
        <v>399</v>
      </c>
      <c r="J91" t="s">
        <v>3</v>
      </c>
      <c r="K91" t="s">
        <v>400</v>
      </c>
      <c r="L91">
        <v>1369</v>
      </c>
      <c r="N91">
        <v>1013</v>
      </c>
      <c r="O91" t="s">
        <v>333</v>
      </c>
      <c r="P91" t="s">
        <v>333</v>
      </c>
      <c r="Q91">
        <v>1</v>
      </c>
      <c r="W91">
        <v>0</v>
      </c>
      <c r="X91">
        <v>286205319</v>
      </c>
      <c r="Y91">
        <f t="shared" si="41"/>
        <v>0.28199999999999997</v>
      </c>
      <c r="AA91">
        <v>0</v>
      </c>
      <c r="AB91">
        <v>0</v>
      </c>
      <c r="AC91">
        <v>0</v>
      </c>
      <c r="AD91">
        <v>658.94</v>
      </c>
      <c r="AE91">
        <v>0</v>
      </c>
      <c r="AF91">
        <v>0</v>
      </c>
      <c r="AG91">
        <v>0</v>
      </c>
      <c r="AH91">
        <v>658.94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1</v>
      </c>
      <c r="AQ91">
        <v>1</v>
      </c>
      <c r="AR91">
        <v>0</v>
      </c>
      <c r="AS91" t="s">
        <v>3</v>
      </c>
      <c r="AT91">
        <v>0.94</v>
      </c>
      <c r="AU91" t="s">
        <v>127</v>
      </c>
      <c r="AV91">
        <v>1</v>
      </c>
      <c r="AW91">
        <v>2</v>
      </c>
      <c r="AX91">
        <v>65175325</v>
      </c>
      <c r="AY91">
        <v>1</v>
      </c>
      <c r="AZ91">
        <v>0</v>
      </c>
      <c r="BA91">
        <v>92</v>
      </c>
      <c r="BB91">
        <v>1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619.40359999999998</v>
      </c>
      <c r="BN91">
        <v>0.94</v>
      </c>
      <c r="BO91">
        <v>0</v>
      </c>
      <c r="BP91">
        <v>1</v>
      </c>
      <c r="BQ91">
        <v>0</v>
      </c>
      <c r="BR91">
        <v>0</v>
      </c>
      <c r="BS91">
        <v>0</v>
      </c>
      <c r="BT91">
        <v>185.82107999999999</v>
      </c>
      <c r="BU91">
        <v>0.28199999999999997</v>
      </c>
      <c r="BV91">
        <v>0</v>
      </c>
      <c r="BW91">
        <v>1</v>
      </c>
      <c r="CU91">
        <f>ROUND(AT91*Source!I304*AH91*AL91,2)</f>
        <v>2508.58</v>
      </c>
      <c r="CV91">
        <f>ROUND(Y91*Source!I304,7)</f>
        <v>1.1420999999999999</v>
      </c>
      <c r="CW91">
        <v>0</v>
      </c>
      <c r="CX91">
        <f>ROUND(Y91*Source!I304,7)</f>
        <v>1.1420999999999999</v>
      </c>
      <c r="CY91">
        <f t="shared" si="42"/>
        <v>658.94</v>
      </c>
      <c r="CZ91">
        <f t="shared" si="43"/>
        <v>658.94</v>
      </c>
      <c r="DA91">
        <f t="shared" si="44"/>
        <v>1</v>
      </c>
      <c r="DB91">
        <f t="shared" si="45"/>
        <v>185.82</v>
      </c>
      <c r="DC91">
        <f t="shared" si="46"/>
        <v>0</v>
      </c>
      <c r="DD91" t="s">
        <v>3</v>
      </c>
      <c r="DE91" t="s">
        <v>3</v>
      </c>
      <c r="DF91">
        <f t="shared" si="47"/>
        <v>0</v>
      </c>
      <c r="DG91">
        <f t="shared" si="40"/>
        <v>0</v>
      </c>
      <c r="DH91">
        <f t="shared" si="30"/>
        <v>0</v>
      </c>
      <c r="DI91">
        <f t="shared" si="31"/>
        <v>752.58</v>
      </c>
      <c r="DJ91">
        <f t="shared" si="48"/>
        <v>752.58</v>
      </c>
      <c r="DK91">
        <v>1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ROW(Source!A304)</f>
        <v>304</v>
      </c>
      <c r="B92">
        <v>65174513</v>
      </c>
      <c r="C92">
        <v>65175305</v>
      </c>
      <c r="D92">
        <v>37064876</v>
      </c>
      <c r="E92">
        <v>109</v>
      </c>
      <c r="F92">
        <v>1</v>
      </c>
      <c r="G92">
        <v>1</v>
      </c>
      <c r="H92">
        <v>1</v>
      </c>
      <c r="I92" t="s">
        <v>336</v>
      </c>
      <c r="J92" t="s">
        <v>3</v>
      </c>
      <c r="K92" t="s">
        <v>337</v>
      </c>
      <c r="L92">
        <v>1191</v>
      </c>
      <c r="N92">
        <v>1013</v>
      </c>
      <c r="O92" t="s">
        <v>326</v>
      </c>
      <c r="P92" t="s">
        <v>326</v>
      </c>
      <c r="Q92">
        <v>1</v>
      </c>
      <c r="W92">
        <v>0</v>
      </c>
      <c r="X92">
        <v>-1417349443</v>
      </c>
      <c r="Y92">
        <f t="shared" si="41"/>
        <v>0.252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0</v>
      </c>
      <c r="AP92">
        <v>1</v>
      </c>
      <c r="AQ92">
        <v>1</v>
      </c>
      <c r="AR92">
        <v>0</v>
      </c>
      <c r="AS92" t="s">
        <v>3</v>
      </c>
      <c r="AT92">
        <v>0.84</v>
      </c>
      <c r="AU92" t="s">
        <v>127</v>
      </c>
      <c r="AV92">
        <v>2</v>
      </c>
      <c r="AW92">
        <v>2</v>
      </c>
      <c r="AX92">
        <v>65175326</v>
      </c>
      <c r="AY92">
        <v>1</v>
      </c>
      <c r="AZ92">
        <v>0</v>
      </c>
      <c r="BA92">
        <v>93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ROUND(Y92*Source!I304,7)</f>
        <v>1.0206</v>
      </c>
      <c r="CY92">
        <f t="shared" si="42"/>
        <v>0</v>
      </c>
      <c r="CZ92">
        <f t="shared" si="43"/>
        <v>0</v>
      </c>
      <c r="DA92">
        <f t="shared" si="44"/>
        <v>1</v>
      </c>
      <c r="DB92">
        <f t="shared" si="45"/>
        <v>0</v>
      </c>
      <c r="DC92">
        <f t="shared" si="46"/>
        <v>0</v>
      </c>
      <c r="DD92" t="s">
        <v>3</v>
      </c>
      <c r="DE92" t="s">
        <v>3</v>
      </c>
      <c r="DF92">
        <f t="shared" si="47"/>
        <v>0</v>
      </c>
      <c r="DG92">
        <f t="shared" si="40"/>
        <v>0</v>
      </c>
      <c r="DH92">
        <f t="shared" si="30"/>
        <v>0</v>
      </c>
      <c r="DI92">
        <f t="shared" si="31"/>
        <v>0</v>
      </c>
      <c r="DJ92">
        <f t="shared" si="48"/>
        <v>0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ROW(Source!A304)</f>
        <v>304</v>
      </c>
      <c r="B93">
        <v>65174513</v>
      </c>
      <c r="C93">
        <v>65175305</v>
      </c>
      <c r="D93">
        <v>59054880</v>
      </c>
      <c r="E93">
        <v>1</v>
      </c>
      <c r="F93">
        <v>1</v>
      </c>
      <c r="G93">
        <v>1</v>
      </c>
      <c r="H93">
        <v>2</v>
      </c>
      <c r="I93" t="s">
        <v>348</v>
      </c>
      <c r="J93" t="s">
        <v>349</v>
      </c>
      <c r="K93" t="s">
        <v>350</v>
      </c>
      <c r="L93">
        <v>1368</v>
      </c>
      <c r="N93">
        <v>1011</v>
      </c>
      <c r="O93" t="s">
        <v>341</v>
      </c>
      <c r="P93" t="s">
        <v>341</v>
      </c>
      <c r="Q93">
        <v>1</v>
      </c>
      <c r="W93">
        <v>0</v>
      </c>
      <c r="X93">
        <v>-776243211</v>
      </c>
      <c r="Y93">
        <f t="shared" si="41"/>
        <v>6.0000000000000001E-3</v>
      </c>
      <c r="AA93">
        <v>0</v>
      </c>
      <c r="AB93">
        <v>1551.19</v>
      </c>
      <c r="AC93">
        <v>658.94</v>
      </c>
      <c r="AD93">
        <v>0</v>
      </c>
      <c r="AE93">
        <v>0</v>
      </c>
      <c r="AF93">
        <v>1551.19</v>
      </c>
      <c r="AG93">
        <v>658.94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0</v>
      </c>
      <c r="AP93">
        <v>1</v>
      </c>
      <c r="AQ93">
        <v>1</v>
      </c>
      <c r="AR93">
        <v>0</v>
      </c>
      <c r="AS93" t="s">
        <v>3</v>
      </c>
      <c r="AT93">
        <v>0.02</v>
      </c>
      <c r="AU93" t="s">
        <v>127</v>
      </c>
      <c r="AV93">
        <v>1</v>
      </c>
      <c r="AW93">
        <v>2</v>
      </c>
      <c r="AX93">
        <v>65175327</v>
      </c>
      <c r="AY93">
        <v>1</v>
      </c>
      <c r="AZ93">
        <v>0</v>
      </c>
      <c r="BA93">
        <v>94</v>
      </c>
      <c r="BB93">
        <v>1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31.023800000000001</v>
      </c>
      <c r="BL93">
        <v>13.178800000000001</v>
      </c>
      <c r="BM93">
        <v>0</v>
      </c>
      <c r="BN93">
        <v>0</v>
      </c>
      <c r="BO93">
        <v>0.02</v>
      </c>
      <c r="BP93">
        <v>1</v>
      </c>
      <c r="BQ93">
        <v>0</v>
      </c>
      <c r="BR93">
        <v>9.3071400000000004</v>
      </c>
      <c r="BS93">
        <v>3.9536400000000005</v>
      </c>
      <c r="BT93">
        <v>0</v>
      </c>
      <c r="BU93">
        <v>0</v>
      </c>
      <c r="BV93">
        <v>6.0000000000000001E-3</v>
      </c>
      <c r="BW93">
        <v>1</v>
      </c>
      <c r="CV93">
        <v>0</v>
      </c>
      <c r="CW93">
        <f>ROUND(Y93*Source!I304*DO93,7)</f>
        <v>2.4299999999999999E-2</v>
      </c>
      <c r="CX93">
        <f>ROUND(Y93*Source!I304,7)</f>
        <v>2.4299999999999999E-2</v>
      </c>
      <c r="CY93">
        <f>AB93</f>
        <v>1551.19</v>
      </c>
      <c r="CZ93">
        <f>AF93</f>
        <v>1551.19</v>
      </c>
      <c r="DA93">
        <f>AJ93</f>
        <v>1</v>
      </c>
      <c r="DB93">
        <f t="shared" si="45"/>
        <v>9.3059999999999992</v>
      </c>
      <c r="DC93">
        <f t="shared" si="46"/>
        <v>3.9540000000000002</v>
      </c>
      <c r="DD93" t="s">
        <v>3</v>
      </c>
      <c r="DE93" t="s">
        <v>3</v>
      </c>
      <c r="DF93">
        <f t="shared" si="47"/>
        <v>0</v>
      </c>
      <c r="DG93">
        <f t="shared" si="40"/>
        <v>37.69</v>
      </c>
      <c r="DH93">
        <f t="shared" si="30"/>
        <v>16.010000000000002</v>
      </c>
      <c r="DI93">
        <f t="shared" si="31"/>
        <v>0</v>
      </c>
      <c r="DJ93">
        <f>DG93+DH93</f>
        <v>53.7</v>
      </c>
      <c r="DK93">
        <v>1</v>
      </c>
      <c r="DL93" t="s">
        <v>351</v>
      </c>
      <c r="DM93">
        <v>6</v>
      </c>
      <c r="DN93" t="s">
        <v>326</v>
      </c>
      <c r="DO93">
        <v>1</v>
      </c>
    </row>
    <row r="94" spans="1:119" x14ac:dyDescent="0.2">
      <c r="A94">
        <f>ROW(Source!A304)</f>
        <v>304</v>
      </c>
      <c r="B94">
        <v>65174513</v>
      </c>
      <c r="C94">
        <v>65175305</v>
      </c>
      <c r="D94">
        <v>59054978</v>
      </c>
      <c r="E94">
        <v>1</v>
      </c>
      <c r="F94">
        <v>1</v>
      </c>
      <c r="G94">
        <v>1</v>
      </c>
      <c r="H94">
        <v>2</v>
      </c>
      <c r="I94" t="s">
        <v>352</v>
      </c>
      <c r="J94" t="s">
        <v>353</v>
      </c>
      <c r="K94" t="s">
        <v>354</v>
      </c>
      <c r="L94">
        <v>1368</v>
      </c>
      <c r="N94">
        <v>1011</v>
      </c>
      <c r="O94" t="s">
        <v>341</v>
      </c>
      <c r="P94" t="s">
        <v>341</v>
      </c>
      <c r="Q94">
        <v>1</v>
      </c>
      <c r="W94">
        <v>0</v>
      </c>
      <c r="X94">
        <v>-2097933609</v>
      </c>
      <c r="Y94">
        <f t="shared" si="41"/>
        <v>0.72</v>
      </c>
      <c r="AA94">
        <v>0</v>
      </c>
      <c r="AB94">
        <v>2.54</v>
      </c>
      <c r="AC94">
        <v>0</v>
      </c>
      <c r="AD94">
        <v>0</v>
      </c>
      <c r="AE94">
        <v>0</v>
      </c>
      <c r="AF94">
        <v>1.75</v>
      </c>
      <c r="AG94">
        <v>0</v>
      </c>
      <c r="AH94">
        <v>0</v>
      </c>
      <c r="AI94">
        <v>1</v>
      </c>
      <c r="AJ94">
        <v>1.45</v>
      </c>
      <c r="AK94">
        <v>1</v>
      </c>
      <c r="AL94">
        <v>1</v>
      </c>
      <c r="AM94">
        <v>2</v>
      </c>
      <c r="AN94">
        <v>0</v>
      </c>
      <c r="AO94">
        <v>0</v>
      </c>
      <c r="AP94">
        <v>1</v>
      </c>
      <c r="AQ94">
        <v>1</v>
      </c>
      <c r="AR94">
        <v>0</v>
      </c>
      <c r="AS94" t="s">
        <v>3</v>
      </c>
      <c r="AT94">
        <v>2.4</v>
      </c>
      <c r="AU94" t="s">
        <v>127</v>
      </c>
      <c r="AV94">
        <v>1</v>
      </c>
      <c r="AW94">
        <v>2</v>
      </c>
      <c r="AX94">
        <v>65175328</v>
      </c>
      <c r="AY94">
        <v>1</v>
      </c>
      <c r="AZ94">
        <v>0</v>
      </c>
      <c r="BA94">
        <v>95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4.2</v>
      </c>
      <c r="BL94">
        <v>0</v>
      </c>
      <c r="BM94">
        <v>0</v>
      </c>
      <c r="BN94">
        <v>0</v>
      </c>
      <c r="BO94">
        <v>0</v>
      </c>
      <c r="BP94">
        <v>1</v>
      </c>
      <c r="BQ94">
        <v>0</v>
      </c>
      <c r="BR94">
        <v>1.26</v>
      </c>
      <c r="BS94">
        <v>0</v>
      </c>
      <c r="BT94">
        <v>0</v>
      </c>
      <c r="BU94">
        <v>0</v>
      </c>
      <c r="BV94">
        <v>0</v>
      </c>
      <c r="BW94">
        <v>1</v>
      </c>
      <c r="CV94">
        <v>0</v>
      </c>
      <c r="CW94">
        <f>ROUND(Y94*Source!I304*DO94,7)</f>
        <v>0</v>
      </c>
      <c r="CX94">
        <f>ROUND(Y94*Source!I304,7)</f>
        <v>2.9159999999999999</v>
      </c>
      <c r="CY94">
        <f>AB94</f>
        <v>2.54</v>
      </c>
      <c r="CZ94">
        <f>AF94</f>
        <v>1.75</v>
      </c>
      <c r="DA94">
        <f>AJ94</f>
        <v>1.45</v>
      </c>
      <c r="DB94">
        <f t="shared" si="45"/>
        <v>1.26</v>
      </c>
      <c r="DC94">
        <f t="shared" si="46"/>
        <v>0</v>
      </c>
      <c r="DD94" t="s">
        <v>3</v>
      </c>
      <c r="DE94" t="s">
        <v>3</v>
      </c>
      <c r="DF94">
        <f t="shared" si="47"/>
        <v>0</v>
      </c>
      <c r="DG94">
        <f>ROUND(ROUND(AF94*AJ94,2)*CX94,2)</f>
        <v>7.41</v>
      </c>
      <c r="DH94">
        <f t="shared" si="30"/>
        <v>0</v>
      </c>
      <c r="DI94">
        <f t="shared" si="31"/>
        <v>0</v>
      </c>
      <c r="DJ94">
        <f>DG94+DH94</f>
        <v>7.41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ROW(Source!A304)</f>
        <v>304</v>
      </c>
      <c r="B95">
        <v>65174513</v>
      </c>
      <c r="C95">
        <v>65175305</v>
      </c>
      <c r="D95">
        <v>59055023</v>
      </c>
      <c r="E95">
        <v>1</v>
      </c>
      <c r="F95">
        <v>1</v>
      </c>
      <c r="G95">
        <v>1</v>
      </c>
      <c r="H95">
        <v>2</v>
      </c>
      <c r="I95" t="s">
        <v>411</v>
      </c>
      <c r="J95" t="s">
        <v>412</v>
      </c>
      <c r="K95" t="s">
        <v>413</v>
      </c>
      <c r="L95">
        <v>1368</v>
      </c>
      <c r="N95">
        <v>1011</v>
      </c>
      <c r="O95" t="s">
        <v>341</v>
      </c>
      <c r="P95" t="s">
        <v>341</v>
      </c>
      <c r="Q95">
        <v>1</v>
      </c>
      <c r="W95">
        <v>0</v>
      </c>
      <c r="X95">
        <v>2013235323</v>
      </c>
      <c r="Y95">
        <f t="shared" si="41"/>
        <v>0.24299999999999999</v>
      </c>
      <c r="AA95">
        <v>0</v>
      </c>
      <c r="AB95">
        <v>31.86</v>
      </c>
      <c r="AC95">
        <v>0</v>
      </c>
      <c r="AD95">
        <v>0</v>
      </c>
      <c r="AE95">
        <v>0</v>
      </c>
      <c r="AF95">
        <v>23.43</v>
      </c>
      <c r="AG95">
        <v>0</v>
      </c>
      <c r="AH95">
        <v>0</v>
      </c>
      <c r="AI95">
        <v>1</v>
      </c>
      <c r="AJ95">
        <v>1.36</v>
      </c>
      <c r="AK95">
        <v>1</v>
      </c>
      <c r="AL95">
        <v>1</v>
      </c>
      <c r="AM95">
        <v>2</v>
      </c>
      <c r="AN95">
        <v>0</v>
      </c>
      <c r="AO95">
        <v>0</v>
      </c>
      <c r="AP95">
        <v>1</v>
      </c>
      <c r="AQ95">
        <v>1</v>
      </c>
      <c r="AR95">
        <v>0</v>
      </c>
      <c r="AS95" t="s">
        <v>3</v>
      </c>
      <c r="AT95">
        <v>0.81</v>
      </c>
      <c r="AU95" t="s">
        <v>127</v>
      </c>
      <c r="AV95">
        <v>1</v>
      </c>
      <c r="AW95">
        <v>2</v>
      </c>
      <c r="AX95">
        <v>65175329</v>
      </c>
      <c r="AY95">
        <v>1</v>
      </c>
      <c r="AZ95">
        <v>0</v>
      </c>
      <c r="BA95">
        <v>96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18.978300000000001</v>
      </c>
      <c r="BL95">
        <v>0</v>
      </c>
      <c r="BM95">
        <v>0</v>
      </c>
      <c r="BN95">
        <v>0</v>
      </c>
      <c r="BO95">
        <v>0</v>
      </c>
      <c r="BP95">
        <v>1</v>
      </c>
      <c r="BQ95">
        <v>0</v>
      </c>
      <c r="BR95">
        <v>5.6934899999999997</v>
      </c>
      <c r="BS95">
        <v>0</v>
      </c>
      <c r="BT95">
        <v>0</v>
      </c>
      <c r="BU95">
        <v>0</v>
      </c>
      <c r="BV95">
        <v>0</v>
      </c>
      <c r="BW95">
        <v>1</v>
      </c>
      <c r="CV95">
        <v>0</v>
      </c>
      <c r="CW95">
        <f>ROUND(Y95*Source!I304*DO95,7)</f>
        <v>0</v>
      </c>
      <c r="CX95">
        <f>ROUND(Y95*Source!I304,7)</f>
        <v>0.98414999999999997</v>
      </c>
      <c r="CY95">
        <f>AB95</f>
        <v>31.86</v>
      </c>
      <c r="CZ95">
        <f>AF95</f>
        <v>23.43</v>
      </c>
      <c r="DA95">
        <f>AJ95</f>
        <v>1.36</v>
      </c>
      <c r="DB95">
        <f t="shared" si="45"/>
        <v>5.694</v>
      </c>
      <c r="DC95">
        <f t="shared" si="46"/>
        <v>0</v>
      </c>
      <c r="DD95" t="s">
        <v>3</v>
      </c>
      <c r="DE95" t="s">
        <v>3</v>
      </c>
      <c r="DF95">
        <f t="shared" si="47"/>
        <v>0</v>
      </c>
      <c r="DG95">
        <f>ROUND(ROUND(AF95*AJ95,2)*CX95,2)</f>
        <v>31.36</v>
      </c>
      <c r="DH95">
        <f t="shared" si="30"/>
        <v>0</v>
      </c>
      <c r="DI95">
        <f t="shared" si="31"/>
        <v>0</v>
      </c>
      <c r="DJ95">
        <f>DG95+DH95</f>
        <v>31.36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ROW(Source!A304)</f>
        <v>304</v>
      </c>
      <c r="B96">
        <v>65174513</v>
      </c>
      <c r="C96">
        <v>65175305</v>
      </c>
      <c r="D96">
        <v>59055618</v>
      </c>
      <c r="E96">
        <v>1</v>
      </c>
      <c r="F96">
        <v>1</v>
      </c>
      <c r="G96">
        <v>1</v>
      </c>
      <c r="H96">
        <v>2</v>
      </c>
      <c r="I96" t="s">
        <v>414</v>
      </c>
      <c r="J96" t="s">
        <v>415</v>
      </c>
      <c r="K96" t="s">
        <v>416</v>
      </c>
      <c r="L96">
        <v>1368</v>
      </c>
      <c r="N96">
        <v>1011</v>
      </c>
      <c r="O96" t="s">
        <v>341</v>
      </c>
      <c r="P96" t="s">
        <v>341</v>
      </c>
      <c r="Q96">
        <v>1</v>
      </c>
      <c r="W96">
        <v>0</v>
      </c>
      <c r="X96">
        <v>-582323202</v>
      </c>
      <c r="Y96">
        <f t="shared" si="41"/>
        <v>0.24299999999999999</v>
      </c>
      <c r="AA96">
        <v>0</v>
      </c>
      <c r="AB96">
        <v>1154.79</v>
      </c>
      <c r="AC96">
        <v>563.76</v>
      </c>
      <c r="AD96">
        <v>0</v>
      </c>
      <c r="AE96">
        <v>0</v>
      </c>
      <c r="AF96">
        <v>995.51</v>
      </c>
      <c r="AG96">
        <v>563.76</v>
      </c>
      <c r="AH96">
        <v>0</v>
      </c>
      <c r="AI96">
        <v>1</v>
      </c>
      <c r="AJ96">
        <v>1.1599999999999999</v>
      </c>
      <c r="AK96">
        <v>1</v>
      </c>
      <c r="AL96">
        <v>1</v>
      </c>
      <c r="AM96">
        <v>2</v>
      </c>
      <c r="AN96">
        <v>0</v>
      </c>
      <c r="AO96">
        <v>0</v>
      </c>
      <c r="AP96">
        <v>1</v>
      </c>
      <c r="AQ96">
        <v>1</v>
      </c>
      <c r="AR96">
        <v>0</v>
      </c>
      <c r="AS96" t="s">
        <v>3</v>
      </c>
      <c r="AT96">
        <v>0.81</v>
      </c>
      <c r="AU96" t="s">
        <v>127</v>
      </c>
      <c r="AV96">
        <v>1</v>
      </c>
      <c r="AW96">
        <v>2</v>
      </c>
      <c r="AX96">
        <v>65175330</v>
      </c>
      <c r="AY96">
        <v>1</v>
      </c>
      <c r="AZ96">
        <v>0</v>
      </c>
      <c r="BA96">
        <v>97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806.36310000000003</v>
      </c>
      <c r="BL96">
        <v>456.6456</v>
      </c>
      <c r="BM96">
        <v>0</v>
      </c>
      <c r="BN96">
        <v>0</v>
      </c>
      <c r="BO96">
        <v>0.81</v>
      </c>
      <c r="BP96">
        <v>1</v>
      </c>
      <c r="BQ96">
        <v>0</v>
      </c>
      <c r="BR96">
        <v>241.90893</v>
      </c>
      <c r="BS96">
        <v>136.99367999999998</v>
      </c>
      <c r="BT96">
        <v>0</v>
      </c>
      <c r="BU96">
        <v>0</v>
      </c>
      <c r="BV96">
        <v>0.24299999999999999</v>
      </c>
      <c r="BW96">
        <v>1</v>
      </c>
      <c r="CV96">
        <v>0</v>
      </c>
      <c r="CW96">
        <f>ROUND(Y96*Source!I304*DO96,7)</f>
        <v>0.98414999999999997</v>
      </c>
      <c r="CX96">
        <f>ROUND(Y96*Source!I304,7)</f>
        <v>0.98414999999999997</v>
      </c>
      <c r="CY96">
        <f>AB96</f>
        <v>1154.79</v>
      </c>
      <c r="CZ96">
        <f>AF96</f>
        <v>995.51</v>
      </c>
      <c r="DA96">
        <f>AJ96</f>
        <v>1.1599999999999999</v>
      </c>
      <c r="DB96">
        <f t="shared" si="45"/>
        <v>241.90799999999999</v>
      </c>
      <c r="DC96">
        <f t="shared" si="46"/>
        <v>136.995</v>
      </c>
      <c r="DD96" t="s">
        <v>3</v>
      </c>
      <c r="DE96" t="s">
        <v>3</v>
      </c>
      <c r="DF96">
        <f t="shared" si="47"/>
        <v>0</v>
      </c>
      <c r="DG96">
        <f>ROUND(ROUND(AF96*AJ96,2)*CX96,2)</f>
        <v>1136.49</v>
      </c>
      <c r="DH96">
        <f t="shared" si="30"/>
        <v>554.82000000000005</v>
      </c>
      <c r="DI96">
        <f t="shared" si="31"/>
        <v>0</v>
      </c>
      <c r="DJ96">
        <f>DG96+DH96</f>
        <v>1691.31</v>
      </c>
      <c r="DK96">
        <v>0</v>
      </c>
      <c r="DL96" t="s">
        <v>417</v>
      </c>
      <c r="DM96">
        <v>5</v>
      </c>
      <c r="DN96" t="s">
        <v>326</v>
      </c>
      <c r="DO96">
        <v>1</v>
      </c>
    </row>
    <row r="97" spans="1:119" x14ac:dyDescent="0.2">
      <c r="A97">
        <f>ROW(Source!A304)</f>
        <v>304</v>
      </c>
      <c r="B97">
        <v>65174513</v>
      </c>
      <c r="C97">
        <v>65175305</v>
      </c>
      <c r="D97">
        <v>59055768</v>
      </c>
      <c r="E97">
        <v>1</v>
      </c>
      <c r="F97">
        <v>1</v>
      </c>
      <c r="G97">
        <v>1</v>
      </c>
      <c r="H97">
        <v>2</v>
      </c>
      <c r="I97" t="s">
        <v>358</v>
      </c>
      <c r="J97" t="s">
        <v>359</v>
      </c>
      <c r="K97" t="s">
        <v>360</v>
      </c>
      <c r="L97">
        <v>1368</v>
      </c>
      <c r="N97">
        <v>1011</v>
      </c>
      <c r="O97" t="s">
        <v>341</v>
      </c>
      <c r="P97" t="s">
        <v>341</v>
      </c>
      <c r="Q97">
        <v>1</v>
      </c>
      <c r="W97">
        <v>0</v>
      </c>
      <c r="X97">
        <v>721652621</v>
      </c>
      <c r="Y97">
        <f t="shared" si="41"/>
        <v>3.0000000000000001E-3</v>
      </c>
      <c r="AA97">
        <v>0</v>
      </c>
      <c r="AB97">
        <v>578.28</v>
      </c>
      <c r="AC97">
        <v>490.55</v>
      </c>
      <c r="AD97">
        <v>0</v>
      </c>
      <c r="AE97">
        <v>0</v>
      </c>
      <c r="AF97">
        <v>477.92</v>
      </c>
      <c r="AG97">
        <v>490.55</v>
      </c>
      <c r="AH97">
        <v>0</v>
      </c>
      <c r="AI97">
        <v>1</v>
      </c>
      <c r="AJ97">
        <v>1.21</v>
      </c>
      <c r="AK97">
        <v>1</v>
      </c>
      <c r="AL97">
        <v>1</v>
      </c>
      <c r="AM97">
        <v>2</v>
      </c>
      <c r="AN97">
        <v>0</v>
      </c>
      <c r="AO97">
        <v>0</v>
      </c>
      <c r="AP97">
        <v>1</v>
      </c>
      <c r="AQ97">
        <v>1</v>
      </c>
      <c r="AR97">
        <v>0</v>
      </c>
      <c r="AS97" t="s">
        <v>3</v>
      </c>
      <c r="AT97">
        <v>0.01</v>
      </c>
      <c r="AU97" t="s">
        <v>127</v>
      </c>
      <c r="AV97">
        <v>1</v>
      </c>
      <c r="AW97">
        <v>2</v>
      </c>
      <c r="AX97">
        <v>65175331</v>
      </c>
      <c r="AY97">
        <v>1</v>
      </c>
      <c r="AZ97">
        <v>0</v>
      </c>
      <c r="BA97">
        <v>98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4.7792000000000003</v>
      </c>
      <c r="BL97">
        <v>4.9055</v>
      </c>
      <c r="BM97">
        <v>0</v>
      </c>
      <c r="BN97">
        <v>0</v>
      </c>
      <c r="BO97">
        <v>0.01</v>
      </c>
      <c r="BP97">
        <v>1</v>
      </c>
      <c r="BQ97">
        <v>0</v>
      </c>
      <c r="BR97">
        <v>1.4337600000000001</v>
      </c>
      <c r="BS97">
        <v>1.4716500000000001</v>
      </c>
      <c r="BT97">
        <v>0</v>
      </c>
      <c r="BU97">
        <v>0</v>
      </c>
      <c r="BV97">
        <v>3.0000000000000001E-3</v>
      </c>
      <c r="BW97">
        <v>1</v>
      </c>
      <c r="CV97">
        <v>0</v>
      </c>
      <c r="CW97">
        <f>ROUND(Y97*Source!I304*DO97,7)</f>
        <v>1.2149999999999999E-2</v>
      </c>
      <c r="CX97">
        <f>ROUND(Y97*Source!I304,7)</f>
        <v>1.2149999999999999E-2</v>
      </c>
      <c r="CY97">
        <f>AB97</f>
        <v>578.28</v>
      </c>
      <c r="CZ97">
        <f>AF97</f>
        <v>477.92</v>
      </c>
      <c r="DA97">
        <f>AJ97</f>
        <v>1.21</v>
      </c>
      <c r="DB97">
        <f t="shared" si="45"/>
        <v>1.4339999999999999</v>
      </c>
      <c r="DC97">
        <f t="shared" si="46"/>
        <v>1.4730000000000001</v>
      </c>
      <c r="DD97" t="s">
        <v>3</v>
      </c>
      <c r="DE97" t="s">
        <v>3</v>
      </c>
      <c r="DF97">
        <f t="shared" si="47"/>
        <v>0</v>
      </c>
      <c r="DG97">
        <f>ROUND(ROUND(AF97*AJ97,2)*CX97,2)</f>
        <v>7.03</v>
      </c>
      <c r="DH97">
        <f t="shared" ref="DH97:DH128" si="49">ROUND(ROUND(AG97,2)*CX97,2)</f>
        <v>5.96</v>
      </c>
      <c r="DI97">
        <f t="shared" ref="DI97:DI128" si="50">ROUND(ROUND(AH97,2)*CX97,2)</f>
        <v>0</v>
      </c>
      <c r="DJ97">
        <f>DG97+DH97</f>
        <v>12.99</v>
      </c>
      <c r="DK97">
        <v>0</v>
      </c>
      <c r="DL97" t="s">
        <v>342</v>
      </c>
      <c r="DM97">
        <v>4</v>
      </c>
      <c r="DN97" t="s">
        <v>326</v>
      </c>
      <c r="DO97">
        <v>1</v>
      </c>
    </row>
    <row r="98" spans="1:119" x14ac:dyDescent="0.2">
      <c r="A98">
        <f>ROW(Source!A304)</f>
        <v>304</v>
      </c>
      <c r="B98">
        <v>65174513</v>
      </c>
      <c r="C98">
        <v>65175305</v>
      </c>
      <c r="D98">
        <v>59010118</v>
      </c>
      <c r="E98">
        <v>1</v>
      </c>
      <c r="F98">
        <v>1</v>
      </c>
      <c r="G98">
        <v>1</v>
      </c>
      <c r="H98">
        <v>3</v>
      </c>
      <c r="I98" t="s">
        <v>418</v>
      </c>
      <c r="J98" t="s">
        <v>419</v>
      </c>
      <c r="K98" t="s">
        <v>420</v>
      </c>
      <c r="L98">
        <v>1348</v>
      </c>
      <c r="N98">
        <v>1009</v>
      </c>
      <c r="O98" t="s">
        <v>368</v>
      </c>
      <c r="P98" t="s">
        <v>368</v>
      </c>
      <c r="Q98">
        <v>1000</v>
      </c>
      <c r="W98">
        <v>0</v>
      </c>
      <c r="X98">
        <v>-700507852</v>
      </c>
      <c r="Y98">
        <f>(AT98*ROUND(0,7))</f>
        <v>0</v>
      </c>
      <c r="AA98">
        <v>87870.25</v>
      </c>
      <c r="AB98">
        <v>0</v>
      </c>
      <c r="AC98">
        <v>0</v>
      </c>
      <c r="AD98">
        <v>0</v>
      </c>
      <c r="AE98">
        <v>70296.2</v>
      </c>
      <c r="AF98">
        <v>0</v>
      </c>
      <c r="AG98">
        <v>0</v>
      </c>
      <c r="AH98">
        <v>0</v>
      </c>
      <c r="AI98">
        <v>1.25</v>
      </c>
      <c r="AJ98">
        <v>1</v>
      </c>
      <c r="AK98">
        <v>1</v>
      </c>
      <c r="AL98">
        <v>1</v>
      </c>
      <c r="AM98">
        <v>2</v>
      </c>
      <c r="AN98">
        <v>0</v>
      </c>
      <c r="AO98">
        <v>0</v>
      </c>
      <c r="AP98">
        <v>1</v>
      </c>
      <c r="AQ98">
        <v>1</v>
      </c>
      <c r="AR98">
        <v>0</v>
      </c>
      <c r="AS98" t="s">
        <v>3</v>
      </c>
      <c r="AT98">
        <v>1E-4</v>
      </c>
      <c r="AU98" t="s">
        <v>126</v>
      </c>
      <c r="AV98">
        <v>0</v>
      </c>
      <c r="AW98">
        <v>2</v>
      </c>
      <c r="AX98">
        <v>65175332</v>
      </c>
      <c r="AY98">
        <v>1</v>
      </c>
      <c r="AZ98">
        <v>0</v>
      </c>
      <c r="BA98">
        <v>99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7.0296200000000004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1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ROUND(Y98*Source!I304,7)</f>
        <v>0</v>
      </c>
      <c r="CY98">
        <f>AA98</f>
        <v>87870.25</v>
      </c>
      <c r="CZ98">
        <f>AE98</f>
        <v>70296.2</v>
      </c>
      <c r="DA98">
        <f>AI98</f>
        <v>1.25</v>
      </c>
      <c r="DB98">
        <f>ROUND((ROUND(AT98*CZ98,2)*ROUND(0,7)),6)</f>
        <v>0</v>
      </c>
      <c r="DC98">
        <f>ROUND((ROUND(AT98*AG98,2)*ROUND(0,7)),6)</f>
        <v>0</v>
      </c>
      <c r="DD98" t="s">
        <v>3</v>
      </c>
      <c r="DE98" t="s">
        <v>3</v>
      </c>
      <c r="DF98">
        <f>ROUND(ROUND(AE98*AI98,2)*CX98,2)</f>
        <v>0</v>
      </c>
      <c r="DG98">
        <f t="shared" ref="DG98:DG108" si="51">ROUND(ROUND(AF98,2)*CX98,2)</f>
        <v>0</v>
      </c>
      <c r="DH98">
        <f t="shared" si="49"/>
        <v>0</v>
      </c>
      <c r="DI98">
        <f t="shared" si="50"/>
        <v>0</v>
      </c>
      <c r="DJ98">
        <f>DF98</f>
        <v>0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ROW(Source!A304)</f>
        <v>304</v>
      </c>
      <c r="B99">
        <v>65174513</v>
      </c>
      <c r="C99">
        <v>65175305</v>
      </c>
      <c r="D99">
        <v>59016702</v>
      </c>
      <c r="E99">
        <v>1</v>
      </c>
      <c r="F99">
        <v>1</v>
      </c>
      <c r="G99">
        <v>1</v>
      </c>
      <c r="H99">
        <v>3</v>
      </c>
      <c r="I99" t="s">
        <v>421</v>
      </c>
      <c r="J99" t="s">
        <v>422</v>
      </c>
      <c r="K99" t="s">
        <v>423</v>
      </c>
      <c r="L99">
        <v>1346</v>
      </c>
      <c r="N99">
        <v>1009</v>
      </c>
      <c r="O99" t="s">
        <v>63</v>
      </c>
      <c r="P99" t="s">
        <v>63</v>
      </c>
      <c r="Q99">
        <v>1</v>
      </c>
      <c r="W99">
        <v>0</v>
      </c>
      <c r="X99">
        <v>1876048485</v>
      </c>
      <c r="Y99">
        <f>(AT99*ROUND(0,7))</f>
        <v>0</v>
      </c>
      <c r="AA99">
        <v>88.04</v>
      </c>
      <c r="AB99">
        <v>0</v>
      </c>
      <c r="AC99">
        <v>0</v>
      </c>
      <c r="AD99">
        <v>0</v>
      </c>
      <c r="AE99">
        <v>83.06</v>
      </c>
      <c r="AF99">
        <v>0</v>
      </c>
      <c r="AG99">
        <v>0</v>
      </c>
      <c r="AH99">
        <v>0</v>
      </c>
      <c r="AI99">
        <v>1.06</v>
      </c>
      <c r="AJ99">
        <v>1</v>
      </c>
      <c r="AK99">
        <v>1</v>
      </c>
      <c r="AL99">
        <v>1</v>
      </c>
      <c r="AM99">
        <v>2</v>
      </c>
      <c r="AN99">
        <v>0</v>
      </c>
      <c r="AO99">
        <v>0</v>
      </c>
      <c r="AP99">
        <v>1</v>
      </c>
      <c r="AQ99">
        <v>1</v>
      </c>
      <c r="AR99">
        <v>0</v>
      </c>
      <c r="AS99" t="s">
        <v>3</v>
      </c>
      <c r="AT99">
        <v>3.9E-2</v>
      </c>
      <c r="AU99" t="s">
        <v>126</v>
      </c>
      <c r="AV99">
        <v>0</v>
      </c>
      <c r="AW99">
        <v>2</v>
      </c>
      <c r="AX99">
        <v>65175333</v>
      </c>
      <c r="AY99">
        <v>1</v>
      </c>
      <c r="AZ99">
        <v>0</v>
      </c>
      <c r="BA99">
        <v>100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3.2393399999999999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1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ROUND(Y99*Source!I304,7)</f>
        <v>0</v>
      </c>
      <c r="CY99">
        <f>AA99</f>
        <v>88.04</v>
      </c>
      <c r="CZ99">
        <f>AE99</f>
        <v>83.06</v>
      </c>
      <c r="DA99">
        <f>AI99</f>
        <v>1.06</v>
      </c>
      <c r="DB99">
        <f>ROUND((ROUND(AT99*CZ99,2)*ROUND(0,7)),6)</f>
        <v>0</v>
      </c>
      <c r="DC99">
        <f>ROUND((ROUND(AT99*AG99,2)*ROUND(0,7)),6)</f>
        <v>0</v>
      </c>
      <c r="DD99" t="s">
        <v>3</v>
      </c>
      <c r="DE99" t="s">
        <v>3</v>
      </c>
      <c r="DF99">
        <f>ROUND(ROUND(AE99*AI99,2)*CX99,2)</f>
        <v>0</v>
      </c>
      <c r="DG99">
        <f t="shared" si="51"/>
        <v>0</v>
      </c>
      <c r="DH99">
        <f t="shared" si="49"/>
        <v>0</v>
      </c>
      <c r="DI99">
        <f t="shared" si="50"/>
        <v>0</v>
      </c>
      <c r="DJ99">
        <f>DF99</f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ROW(Source!A304)</f>
        <v>304</v>
      </c>
      <c r="B100">
        <v>65174513</v>
      </c>
      <c r="C100">
        <v>65175305</v>
      </c>
      <c r="D100">
        <v>59018823</v>
      </c>
      <c r="E100">
        <v>1</v>
      </c>
      <c r="F100">
        <v>1</v>
      </c>
      <c r="G100">
        <v>1</v>
      </c>
      <c r="H100">
        <v>3</v>
      </c>
      <c r="I100" t="s">
        <v>424</v>
      </c>
      <c r="J100" t="s">
        <v>425</v>
      </c>
      <c r="K100" t="s">
        <v>426</v>
      </c>
      <c r="L100">
        <v>1339</v>
      </c>
      <c r="N100">
        <v>1007</v>
      </c>
      <c r="O100" t="s">
        <v>53</v>
      </c>
      <c r="P100" t="s">
        <v>53</v>
      </c>
      <c r="Q100">
        <v>1</v>
      </c>
      <c r="W100">
        <v>0</v>
      </c>
      <c r="X100">
        <v>-1677968575</v>
      </c>
      <c r="Y100">
        <f>(AT100*ROUND(0,7))</f>
        <v>0</v>
      </c>
      <c r="AA100">
        <v>9594.85</v>
      </c>
      <c r="AB100">
        <v>0</v>
      </c>
      <c r="AC100">
        <v>0</v>
      </c>
      <c r="AD100">
        <v>0</v>
      </c>
      <c r="AE100">
        <v>7555</v>
      </c>
      <c r="AF100">
        <v>0</v>
      </c>
      <c r="AG100">
        <v>0</v>
      </c>
      <c r="AH100">
        <v>0</v>
      </c>
      <c r="AI100">
        <v>1.27</v>
      </c>
      <c r="AJ100">
        <v>1</v>
      </c>
      <c r="AK100">
        <v>1</v>
      </c>
      <c r="AL100">
        <v>1</v>
      </c>
      <c r="AM100">
        <v>2</v>
      </c>
      <c r="AN100">
        <v>0</v>
      </c>
      <c r="AO100">
        <v>0</v>
      </c>
      <c r="AP100">
        <v>1</v>
      </c>
      <c r="AQ100">
        <v>1</v>
      </c>
      <c r="AR100">
        <v>0</v>
      </c>
      <c r="AS100" t="s">
        <v>3</v>
      </c>
      <c r="AT100">
        <v>0.01</v>
      </c>
      <c r="AU100" t="s">
        <v>126</v>
      </c>
      <c r="AV100">
        <v>0</v>
      </c>
      <c r="AW100">
        <v>2</v>
      </c>
      <c r="AX100">
        <v>65175334</v>
      </c>
      <c r="AY100">
        <v>1</v>
      </c>
      <c r="AZ100">
        <v>0</v>
      </c>
      <c r="BA100">
        <v>101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75.55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1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ROUND(Y100*Source!I304,7)</f>
        <v>0</v>
      </c>
      <c r="CY100">
        <f>AA100</f>
        <v>9594.85</v>
      </c>
      <c r="CZ100">
        <f>AE100</f>
        <v>7555</v>
      </c>
      <c r="DA100">
        <f>AI100</f>
        <v>1.27</v>
      </c>
      <c r="DB100">
        <f>ROUND((ROUND(AT100*CZ100,2)*ROUND(0,7)),6)</f>
        <v>0</v>
      </c>
      <c r="DC100">
        <f>ROUND((ROUND(AT100*AG100,2)*ROUND(0,7)),6)</f>
        <v>0</v>
      </c>
      <c r="DD100" t="s">
        <v>3</v>
      </c>
      <c r="DE100" t="s">
        <v>3</v>
      </c>
      <c r="DF100">
        <f>ROUND(ROUND(AE100*AI100,2)*CX100,2)</f>
        <v>0</v>
      </c>
      <c r="DG100">
        <f t="shared" si="51"/>
        <v>0</v>
      </c>
      <c r="DH100">
        <f t="shared" si="49"/>
        <v>0</v>
      </c>
      <c r="DI100">
        <f t="shared" si="50"/>
        <v>0</v>
      </c>
      <c r="DJ100">
        <f>DF100</f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ROW(Source!A304)</f>
        <v>304</v>
      </c>
      <c r="B101">
        <v>65174513</v>
      </c>
      <c r="C101">
        <v>65175305</v>
      </c>
      <c r="D101">
        <v>58938947</v>
      </c>
      <c r="E101">
        <v>109</v>
      </c>
      <c r="F101">
        <v>1</v>
      </c>
      <c r="G101">
        <v>1</v>
      </c>
      <c r="H101">
        <v>3</v>
      </c>
      <c r="I101" t="s">
        <v>378</v>
      </c>
      <c r="J101" t="s">
        <v>3</v>
      </c>
      <c r="K101" t="s">
        <v>379</v>
      </c>
      <c r="L101">
        <v>3277935</v>
      </c>
      <c r="N101">
        <v>1013</v>
      </c>
      <c r="O101" t="s">
        <v>380</v>
      </c>
      <c r="P101" t="s">
        <v>380</v>
      </c>
      <c r="Q101">
        <v>1</v>
      </c>
      <c r="W101">
        <v>0</v>
      </c>
      <c r="X101">
        <v>274903907</v>
      </c>
      <c r="Y101">
        <f>AT101</f>
        <v>2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0</v>
      </c>
      <c r="AP101">
        <v>0</v>
      </c>
      <c r="AQ101">
        <v>1</v>
      </c>
      <c r="AR101">
        <v>0</v>
      </c>
      <c r="AS101" t="s">
        <v>3</v>
      </c>
      <c r="AT101">
        <v>2</v>
      </c>
      <c r="AU101" t="s">
        <v>3</v>
      </c>
      <c r="AV101">
        <v>0</v>
      </c>
      <c r="AW101">
        <v>2</v>
      </c>
      <c r="AX101">
        <v>65175335</v>
      </c>
      <c r="AY101">
        <v>1</v>
      </c>
      <c r="AZ101">
        <v>2048</v>
      </c>
      <c r="BA101">
        <v>102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ROUND(Y101*Source!I304,7)</f>
        <v>8.1</v>
      </c>
      <c r="CY101">
        <f>AA101</f>
        <v>0</v>
      </c>
      <c r="CZ101">
        <f>AE101</f>
        <v>0</v>
      </c>
      <c r="DA101">
        <f>AI101</f>
        <v>1</v>
      </c>
      <c r="DB101">
        <f>ROUND(ROUND(AT101*CZ101,2),6)</f>
        <v>0</v>
      </c>
      <c r="DC101">
        <f>ROUND(ROUND(AT101*AG101,2),6)</f>
        <v>0</v>
      </c>
      <c r="DD101" t="s">
        <v>3</v>
      </c>
      <c r="DE101" t="s">
        <v>3</v>
      </c>
      <c r="DF101">
        <f t="shared" ref="DF101:DF112" si="52">ROUND(ROUND(AE101,2)*CX101,2)</f>
        <v>0</v>
      </c>
      <c r="DG101">
        <f t="shared" si="51"/>
        <v>0</v>
      </c>
      <c r="DH101">
        <f t="shared" si="49"/>
        <v>0</v>
      </c>
      <c r="DI101">
        <f t="shared" si="50"/>
        <v>0</v>
      </c>
      <c r="DJ101">
        <f>DF101</f>
        <v>0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ROW(Source!A305)</f>
        <v>305</v>
      </c>
      <c r="B102">
        <v>65174513</v>
      </c>
      <c r="C102">
        <v>65178489</v>
      </c>
      <c r="D102">
        <v>58933394</v>
      </c>
      <c r="E102">
        <v>109</v>
      </c>
      <c r="F102">
        <v>1</v>
      </c>
      <c r="G102">
        <v>1</v>
      </c>
      <c r="H102">
        <v>1</v>
      </c>
      <c r="I102" t="s">
        <v>331</v>
      </c>
      <c r="J102" t="s">
        <v>3</v>
      </c>
      <c r="K102" t="s">
        <v>332</v>
      </c>
      <c r="L102">
        <v>1369</v>
      </c>
      <c r="N102">
        <v>1013</v>
      </c>
      <c r="O102" t="s">
        <v>333</v>
      </c>
      <c r="P102" t="s">
        <v>333</v>
      </c>
      <c r="Q102">
        <v>1</v>
      </c>
      <c r="W102">
        <v>0</v>
      </c>
      <c r="X102">
        <v>-236928766</v>
      </c>
      <c r="Y102">
        <f t="shared" ref="Y102:Y112" si="53">(AT102*ROUND(0.3,7))</f>
        <v>5.01</v>
      </c>
      <c r="AA102">
        <v>0</v>
      </c>
      <c r="AB102">
        <v>0</v>
      </c>
      <c r="AC102">
        <v>0</v>
      </c>
      <c r="AD102">
        <v>399.03</v>
      </c>
      <c r="AE102">
        <v>0</v>
      </c>
      <c r="AF102">
        <v>0</v>
      </c>
      <c r="AG102">
        <v>0</v>
      </c>
      <c r="AH102">
        <v>399.03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0</v>
      </c>
      <c r="AP102">
        <v>1</v>
      </c>
      <c r="AQ102">
        <v>1</v>
      </c>
      <c r="AR102">
        <v>0</v>
      </c>
      <c r="AS102" t="s">
        <v>3</v>
      </c>
      <c r="AT102">
        <v>16.7</v>
      </c>
      <c r="AU102" t="s">
        <v>127</v>
      </c>
      <c r="AV102">
        <v>1</v>
      </c>
      <c r="AW102">
        <v>2</v>
      </c>
      <c r="AX102">
        <v>65178508</v>
      </c>
      <c r="AY102">
        <v>1</v>
      </c>
      <c r="AZ102">
        <v>0</v>
      </c>
      <c r="BA102">
        <v>103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6663.8009999999995</v>
      </c>
      <c r="BN102">
        <v>16.7</v>
      </c>
      <c r="BO102">
        <v>0</v>
      </c>
      <c r="BP102">
        <v>1</v>
      </c>
      <c r="BQ102">
        <v>0</v>
      </c>
      <c r="BR102">
        <v>0</v>
      </c>
      <c r="BS102">
        <v>0</v>
      </c>
      <c r="BT102">
        <v>1999.1402999999998</v>
      </c>
      <c r="BU102">
        <v>5.01</v>
      </c>
      <c r="BV102">
        <v>0</v>
      </c>
      <c r="BW102">
        <v>1</v>
      </c>
      <c r="CU102">
        <f>ROUND(AT102*Source!I305*AH102*AL102,2)</f>
        <v>999.57</v>
      </c>
      <c r="CV102">
        <f>ROUND(Y102*Source!I305,7)</f>
        <v>0.75149999999999995</v>
      </c>
      <c r="CW102">
        <v>0</v>
      </c>
      <c r="CX102">
        <f>ROUND(Y102*Source!I305,7)</f>
        <v>0.75149999999999995</v>
      </c>
      <c r="CY102">
        <f t="shared" ref="CY102:CY107" si="54">AD102</f>
        <v>399.03</v>
      </c>
      <c r="CZ102">
        <f t="shared" ref="CZ102:CZ107" si="55">AH102</f>
        <v>399.03</v>
      </c>
      <c r="DA102">
        <f t="shared" ref="DA102:DA107" si="56">AL102</f>
        <v>1</v>
      </c>
      <c r="DB102">
        <f t="shared" ref="DB102:DB112" si="57">ROUND((ROUND(AT102*CZ102,2)*ROUND(0.3,7)),6)</f>
        <v>1999.14</v>
      </c>
      <c r="DC102">
        <f t="shared" ref="DC102:DC112" si="58">ROUND((ROUND(AT102*AG102,2)*ROUND(0.3,7)),6)</f>
        <v>0</v>
      </c>
      <c r="DD102" t="s">
        <v>3</v>
      </c>
      <c r="DE102" t="s">
        <v>3</v>
      </c>
      <c r="DF102">
        <f t="shared" si="52"/>
        <v>0</v>
      </c>
      <c r="DG102">
        <f t="shared" si="51"/>
        <v>0</v>
      </c>
      <c r="DH102">
        <f t="shared" si="49"/>
        <v>0</v>
      </c>
      <c r="DI102">
        <f t="shared" si="50"/>
        <v>299.87</v>
      </c>
      <c r="DJ102">
        <f t="shared" ref="DJ102:DJ107" si="59">DI102</f>
        <v>299.87</v>
      </c>
      <c r="DK102">
        <v>1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ROW(Source!A305)</f>
        <v>305</v>
      </c>
      <c r="B103">
        <v>65174513</v>
      </c>
      <c r="C103">
        <v>65178489</v>
      </c>
      <c r="D103">
        <v>58933396</v>
      </c>
      <c r="E103">
        <v>109</v>
      </c>
      <c r="F103">
        <v>1</v>
      </c>
      <c r="G103">
        <v>1</v>
      </c>
      <c r="H103">
        <v>1</v>
      </c>
      <c r="I103" t="s">
        <v>334</v>
      </c>
      <c r="J103" t="s">
        <v>3</v>
      </c>
      <c r="K103" t="s">
        <v>335</v>
      </c>
      <c r="L103">
        <v>1369</v>
      </c>
      <c r="N103">
        <v>1013</v>
      </c>
      <c r="O103" t="s">
        <v>333</v>
      </c>
      <c r="P103" t="s">
        <v>333</v>
      </c>
      <c r="Q103">
        <v>1</v>
      </c>
      <c r="W103">
        <v>0</v>
      </c>
      <c r="X103">
        <v>-587036825</v>
      </c>
      <c r="Y103">
        <f t="shared" si="53"/>
        <v>3.3869999999999996</v>
      </c>
      <c r="AA103">
        <v>0</v>
      </c>
      <c r="AB103">
        <v>0</v>
      </c>
      <c r="AC103">
        <v>0</v>
      </c>
      <c r="AD103">
        <v>435.64</v>
      </c>
      <c r="AE103">
        <v>0</v>
      </c>
      <c r="AF103">
        <v>0</v>
      </c>
      <c r="AG103">
        <v>0</v>
      </c>
      <c r="AH103">
        <v>435.64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0</v>
      </c>
      <c r="AP103">
        <v>1</v>
      </c>
      <c r="AQ103">
        <v>1</v>
      </c>
      <c r="AR103">
        <v>0</v>
      </c>
      <c r="AS103" t="s">
        <v>3</v>
      </c>
      <c r="AT103">
        <v>11.29</v>
      </c>
      <c r="AU103" t="s">
        <v>127</v>
      </c>
      <c r="AV103">
        <v>1</v>
      </c>
      <c r="AW103">
        <v>2</v>
      </c>
      <c r="AX103">
        <v>65178509</v>
      </c>
      <c r="AY103">
        <v>1</v>
      </c>
      <c r="AZ103">
        <v>0</v>
      </c>
      <c r="BA103">
        <v>104</v>
      </c>
      <c r="BB103">
        <v>1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4918.3755999999994</v>
      </c>
      <c r="BN103">
        <v>11.29</v>
      </c>
      <c r="BO103">
        <v>0</v>
      </c>
      <c r="BP103">
        <v>1</v>
      </c>
      <c r="BQ103">
        <v>0</v>
      </c>
      <c r="BR103">
        <v>0</v>
      </c>
      <c r="BS103">
        <v>0</v>
      </c>
      <c r="BT103">
        <v>1475.5126799999998</v>
      </c>
      <c r="BU103">
        <v>3.3869999999999996</v>
      </c>
      <c r="BV103">
        <v>0</v>
      </c>
      <c r="BW103">
        <v>1</v>
      </c>
      <c r="CU103">
        <f>ROUND(AT103*Source!I305*AH103*AL103,2)</f>
        <v>737.76</v>
      </c>
      <c r="CV103">
        <f>ROUND(Y103*Source!I305,7)</f>
        <v>0.50805</v>
      </c>
      <c r="CW103">
        <v>0</v>
      </c>
      <c r="CX103">
        <f>ROUND(Y103*Source!I305,7)</f>
        <v>0.50805</v>
      </c>
      <c r="CY103">
        <f t="shared" si="54"/>
        <v>435.64</v>
      </c>
      <c r="CZ103">
        <f t="shared" si="55"/>
        <v>435.64</v>
      </c>
      <c r="DA103">
        <f t="shared" si="56"/>
        <v>1</v>
      </c>
      <c r="DB103">
        <f t="shared" si="57"/>
        <v>1475.5139999999999</v>
      </c>
      <c r="DC103">
        <f t="shared" si="58"/>
        <v>0</v>
      </c>
      <c r="DD103" t="s">
        <v>3</v>
      </c>
      <c r="DE103" t="s">
        <v>3</v>
      </c>
      <c r="DF103">
        <f t="shared" si="52"/>
        <v>0</v>
      </c>
      <c r="DG103">
        <f t="shared" si="51"/>
        <v>0</v>
      </c>
      <c r="DH103">
        <f t="shared" si="49"/>
        <v>0</v>
      </c>
      <c r="DI103">
        <f t="shared" si="50"/>
        <v>221.33</v>
      </c>
      <c r="DJ103">
        <f t="shared" si="59"/>
        <v>221.33</v>
      </c>
      <c r="DK103">
        <v>1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ROW(Source!A305)</f>
        <v>305</v>
      </c>
      <c r="B104">
        <v>65174513</v>
      </c>
      <c r="C104">
        <v>65178489</v>
      </c>
      <c r="D104">
        <v>58933400</v>
      </c>
      <c r="E104">
        <v>109</v>
      </c>
      <c r="F104">
        <v>1</v>
      </c>
      <c r="G104">
        <v>1</v>
      </c>
      <c r="H104">
        <v>1</v>
      </c>
      <c r="I104" t="s">
        <v>403</v>
      </c>
      <c r="J104" t="s">
        <v>3</v>
      </c>
      <c r="K104" t="s">
        <v>404</v>
      </c>
      <c r="L104">
        <v>1369</v>
      </c>
      <c r="N104">
        <v>1013</v>
      </c>
      <c r="O104" t="s">
        <v>333</v>
      </c>
      <c r="P104" t="s">
        <v>333</v>
      </c>
      <c r="Q104">
        <v>1</v>
      </c>
      <c r="W104">
        <v>0</v>
      </c>
      <c r="X104">
        <v>-512803540</v>
      </c>
      <c r="Y104">
        <f t="shared" si="53"/>
        <v>4.218</v>
      </c>
      <c r="AA104">
        <v>0</v>
      </c>
      <c r="AB104">
        <v>0</v>
      </c>
      <c r="AC104">
        <v>0</v>
      </c>
      <c r="AD104">
        <v>490.55</v>
      </c>
      <c r="AE104">
        <v>0</v>
      </c>
      <c r="AF104">
        <v>0</v>
      </c>
      <c r="AG104">
        <v>0</v>
      </c>
      <c r="AH104">
        <v>490.55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0</v>
      </c>
      <c r="AP104">
        <v>1</v>
      </c>
      <c r="AQ104">
        <v>1</v>
      </c>
      <c r="AR104">
        <v>0</v>
      </c>
      <c r="AS104" t="s">
        <v>3</v>
      </c>
      <c r="AT104">
        <v>14.06</v>
      </c>
      <c r="AU104" t="s">
        <v>127</v>
      </c>
      <c r="AV104">
        <v>1</v>
      </c>
      <c r="AW104">
        <v>2</v>
      </c>
      <c r="AX104">
        <v>65178510</v>
      </c>
      <c r="AY104">
        <v>1</v>
      </c>
      <c r="AZ104">
        <v>0</v>
      </c>
      <c r="BA104">
        <v>105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6897.1330000000007</v>
      </c>
      <c r="BN104">
        <v>14.06</v>
      </c>
      <c r="BO104">
        <v>0</v>
      </c>
      <c r="BP104">
        <v>1</v>
      </c>
      <c r="BQ104">
        <v>0</v>
      </c>
      <c r="BR104">
        <v>0</v>
      </c>
      <c r="BS104">
        <v>0</v>
      </c>
      <c r="BT104">
        <v>2069.1399000000001</v>
      </c>
      <c r="BU104">
        <v>4.218</v>
      </c>
      <c r="BV104">
        <v>0</v>
      </c>
      <c r="BW104">
        <v>1</v>
      </c>
      <c r="CU104">
        <f>ROUND(AT104*Source!I305*AH104*AL104,2)</f>
        <v>1034.57</v>
      </c>
      <c r="CV104">
        <f>ROUND(Y104*Source!I305,7)</f>
        <v>0.63270000000000004</v>
      </c>
      <c r="CW104">
        <v>0</v>
      </c>
      <c r="CX104">
        <f>ROUND(Y104*Source!I305,7)</f>
        <v>0.63270000000000004</v>
      </c>
      <c r="CY104">
        <f t="shared" si="54"/>
        <v>490.55</v>
      </c>
      <c r="CZ104">
        <f t="shared" si="55"/>
        <v>490.55</v>
      </c>
      <c r="DA104">
        <f t="shared" si="56"/>
        <v>1</v>
      </c>
      <c r="DB104">
        <f t="shared" si="57"/>
        <v>2069.1390000000001</v>
      </c>
      <c r="DC104">
        <f t="shared" si="58"/>
        <v>0</v>
      </c>
      <c r="DD104" t="s">
        <v>3</v>
      </c>
      <c r="DE104" t="s">
        <v>3</v>
      </c>
      <c r="DF104">
        <f t="shared" si="52"/>
        <v>0</v>
      </c>
      <c r="DG104">
        <f t="shared" si="51"/>
        <v>0</v>
      </c>
      <c r="DH104">
        <f t="shared" si="49"/>
        <v>0</v>
      </c>
      <c r="DI104">
        <f t="shared" si="50"/>
        <v>310.37</v>
      </c>
      <c r="DJ104">
        <f t="shared" si="59"/>
        <v>310.37</v>
      </c>
      <c r="DK104">
        <v>1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ROW(Source!A305)</f>
        <v>305</v>
      </c>
      <c r="B105">
        <v>65174513</v>
      </c>
      <c r="C105">
        <v>65178489</v>
      </c>
      <c r="D105">
        <v>58933403</v>
      </c>
      <c r="E105">
        <v>109</v>
      </c>
      <c r="F105">
        <v>1</v>
      </c>
      <c r="G105">
        <v>1</v>
      </c>
      <c r="H105">
        <v>1</v>
      </c>
      <c r="I105" t="s">
        <v>409</v>
      </c>
      <c r="J105" t="s">
        <v>3</v>
      </c>
      <c r="K105" t="s">
        <v>410</v>
      </c>
      <c r="L105">
        <v>1369</v>
      </c>
      <c r="N105">
        <v>1013</v>
      </c>
      <c r="O105" t="s">
        <v>333</v>
      </c>
      <c r="P105" t="s">
        <v>333</v>
      </c>
      <c r="Q105">
        <v>1</v>
      </c>
      <c r="W105">
        <v>0</v>
      </c>
      <c r="X105">
        <v>1518711480</v>
      </c>
      <c r="Y105">
        <f t="shared" si="53"/>
        <v>2.5710000000000002</v>
      </c>
      <c r="AA105">
        <v>0</v>
      </c>
      <c r="AB105">
        <v>0</v>
      </c>
      <c r="AC105">
        <v>0</v>
      </c>
      <c r="AD105">
        <v>563.76</v>
      </c>
      <c r="AE105">
        <v>0</v>
      </c>
      <c r="AF105">
        <v>0</v>
      </c>
      <c r="AG105">
        <v>0</v>
      </c>
      <c r="AH105">
        <v>563.76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0</v>
      </c>
      <c r="AP105">
        <v>1</v>
      </c>
      <c r="AQ105">
        <v>1</v>
      </c>
      <c r="AR105">
        <v>0</v>
      </c>
      <c r="AS105" t="s">
        <v>3</v>
      </c>
      <c r="AT105">
        <v>8.57</v>
      </c>
      <c r="AU105" t="s">
        <v>127</v>
      </c>
      <c r="AV105">
        <v>1</v>
      </c>
      <c r="AW105">
        <v>2</v>
      </c>
      <c r="AX105">
        <v>65178511</v>
      </c>
      <c r="AY105">
        <v>1</v>
      </c>
      <c r="AZ105">
        <v>0</v>
      </c>
      <c r="BA105">
        <v>106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4831.4232000000002</v>
      </c>
      <c r="BN105">
        <v>8.57</v>
      </c>
      <c r="BO105">
        <v>0</v>
      </c>
      <c r="BP105">
        <v>1</v>
      </c>
      <c r="BQ105">
        <v>0</v>
      </c>
      <c r="BR105">
        <v>0</v>
      </c>
      <c r="BS105">
        <v>0</v>
      </c>
      <c r="BT105">
        <v>1449.42696</v>
      </c>
      <c r="BU105">
        <v>2.5710000000000002</v>
      </c>
      <c r="BV105">
        <v>0</v>
      </c>
      <c r="BW105">
        <v>1</v>
      </c>
      <c r="CU105">
        <f>ROUND(AT105*Source!I305*AH105*AL105,2)</f>
        <v>724.71</v>
      </c>
      <c r="CV105">
        <f>ROUND(Y105*Source!I305,7)</f>
        <v>0.38564999999999999</v>
      </c>
      <c r="CW105">
        <v>0</v>
      </c>
      <c r="CX105">
        <f>ROUND(Y105*Source!I305,7)</f>
        <v>0.38564999999999999</v>
      </c>
      <c r="CY105">
        <f t="shared" si="54"/>
        <v>563.76</v>
      </c>
      <c r="CZ105">
        <f t="shared" si="55"/>
        <v>563.76</v>
      </c>
      <c r="DA105">
        <f t="shared" si="56"/>
        <v>1</v>
      </c>
      <c r="DB105">
        <f t="shared" si="57"/>
        <v>1449.4259999999999</v>
      </c>
      <c r="DC105">
        <f t="shared" si="58"/>
        <v>0</v>
      </c>
      <c r="DD105" t="s">
        <v>3</v>
      </c>
      <c r="DE105" t="s">
        <v>3</v>
      </c>
      <c r="DF105">
        <f t="shared" si="52"/>
        <v>0</v>
      </c>
      <c r="DG105">
        <f t="shared" si="51"/>
        <v>0</v>
      </c>
      <c r="DH105">
        <f t="shared" si="49"/>
        <v>0</v>
      </c>
      <c r="DI105">
        <f t="shared" si="50"/>
        <v>217.41</v>
      </c>
      <c r="DJ105">
        <f t="shared" si="59"/>
        <v>217.41</v>
      </c>
      <c r="DK105">
        <v>1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ROW(Source!A305)</f>
        <v>305</v>
      </c>
      <c r="B106">
        <v>65174513</v>
      </c>
      <c r="C106">
        <v>65178489</v>
      </c>
      <c r="D106">
        <v>58933407</v>
      </c>
      <c r="E106">
        <v>109</v>
      </c>
      <c r="F106">
        <v>1</v>
      </c>
      <c r="G106">
        <v>1</v>
      </c>
      <c r="H106">
        <v>1</v>
      </c>
      <c r="I106" t="s">
        <v>399</v>
      </c>
      <c r="J106" t="s">
        <v>3</v>
      </c>
      <c r="K106" t="s">
        <v>400</v>
      </c>
      <c r="L106">
        <v>1369</v>
      </c>
      <c r="N106">
        <v>1013</v>
      </c>
      <c r="O106" t="s">
        <v>333</v>
      </c>
      <c r="P106" t="s">
        <v>333</v>
      </c>
      <c r="Q106">
        <v>1</v>
      </c>
      <c r="W106">
        <v>0</v>
      </c>
      <c r="X106">
        <v>286205319</v>
      </c>
      <c r="Y106">
        <f t="shared" si="53"/>
        <v>5.1000000000000004E-2</v>
      </c>
      <c r="AA106">
        <v>0</v>
      </c>
      <c r="AB106">
        <v>0</v>
      </c>
      <c r="AC106">
        <v>0</v>
      </c>
      <c r="AD106">
        <v>658.94</v>
      </c>
      <c r="AE106">
        <v>0</v>
      </c>
      <c r="AF106">
        <v>0</v>
      </c>
      <c r="AG106">
        <v>0</v>
      </c>
      <c r="AH106">
        <v>658.94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0</v>
      </c>
      <c r="AP106">
        <v>1</v>
      </c>
      <c r="AQ106">
        <v>1</v>
      </c>
      <c r="AR106">
        <v>0</v>
      </c>
      <c r="AS106" t="s">
        <v>3</v>
      </c>
      <c r="AT106">
        <v>0.17</v>
      </c>
      <c r="AU106" t="s">
        <v>127</v>
      </c>
      <c r="AV106">
        <v>1</v>
      </c>
      <c r="AW106">
        <v>2</v>
      </c>
      <c r="AX106">
        <v>65178512</v>
      </c>
      <c r="AY106">
        <v>1</v>
      </c>
      <c r="AZ106">
        <v>0</v>
      </c>
      <c r="BA106">
        <v>107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112.01980000000002</v>
      </c>
      <c r="BN106">
        <v>0.17</v>
      </c>
      <c r="BO106">
        <v>0</v>
      </c>
      <c r="BP106">
        <v>1</v>
      </c>
      <c r="BQ106">
        <v>0</v>
      </c>
      <c r="BR106">
        <v>0</v>
      </c>
      <c r="BS106">
        <v>0</v>
      </c>
      <c r="BT106">
        <v>33.605940000000004</v>
      </c>
      <c r="BU106">
        <v>5.1000000000000004E-2</v>
      </c>
      <c r="BV106">
        <v>0</v>
      </c>
      <c r="BW106">
        <v>1</v>
      </c>
      <c r="CU106">
        <f>ROUND(AT106*Source!I305*AH106*AL106,2)</f>
        <v>16.8</v>
      </c>
      <c r="CV106">
        <f>ROUND(Y106*Source!I305,7)</f>
        <v>7.6499999999999997E-3</v>
      </c>
      <c r="CW106">
        <v>0</v>
      </c>
      <c r="CX106">
        <f>ROUND(Y106*Source!I305,7)</f>
        <v>7.6499999999999997E-3</v>
      </c>
      <c r="CY106">
        <f t="shared" si="54"/>
        <v>658.94</v>
      </c>
      <c r="CZ106">
        <f t="shared" si="55"/>
        <v>658.94</v>
      </c>
      <c r="DA106">
        <f t="shared" si="56"/>
        <v>1</v>
      </c>
      <c r="DB106">
        <f t="shared" si="57"/>
        <v>33.606000000000002</v>
      </c>
      <c r="DC106">
        <f t="shared" si="58"/>
        <v>0</v>
      </c>
      <c r="DD106" t="s">
        <v>3</v>
      </c>
      <c r="DE106" t="s">
        <v>3</v>
      </c>
      <c r="DF106">
        <f t="shared" si="52"/>
        <v>0</v>
      </c>
      <c r="DG106">
        <f t="shared" si="51"/>
        <v>0</v>
      </c>
      <c r="DH106">
        <f t="shared" si="49"/>
        <v>0</v>
      </c>
      <c r="DI106">
        <f t="shared" si="50"/>
        <v>5.04</v>
      </c>
      <c r="DJ106">
        <f t="shared" si="59"/>
        <v>5.04</v>
      </c>
      <c r="DK106">
        <v>1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ROW(Source!A305)</f>
        <v>305</v>
      </c>
      <c r="B107">
        <v>65174513</v>
      </c>
      <c r="C107">
        <v>65178489</v>
      </c>
      <c r="D107">
        <v>37064876</v>
      </c>
      <c r="E107">
        <v>109</v>
      </c>
      <c r="F107">
        <v>1</v>
      </c>
      <c r="G107">
        <v>1</v>
      </c>
      <c r="H107">
        <v>1</v>
      </c>
      <c r="I107" t="s">
        <v>336</v>
      </c>
      <c r="J107" t="s">
        <v>3</v>
      </c>
      <c r="K107" t="s">
        <v>337</v>
      </c>
      <c r="L107">
        <v>1191</v>
      </c>
      <c r="N107">
        <v>1013</v>
      </c>
      <c r="O107" t="s">
        <v>326</v>
      </c>
      <c r="P107" t="s">
        <v>326</v>
      </c>
      <c r="Q107">
        <v>1</v>
      </c>
      <c r="W107">
        <v>0</v>
      </c>
      <c r="X107">
        <v>-1417349443</v>
      </c>
      <c r="Y107">
        <f t="shared" si="53"/>
        <v>0.61799999999999999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0</v>
      </c>
      <c r="AP107">
        <v>1</v>
      </c>
      <c r="AQ107">
        <v>1</v>
      </c>
      <c r="AR107">
        <v>0</v>
      </c>
      <c r="AS107" t="s">
        <v>3</v>
      </c>
      <c r="AT107">
        <v>2.06</v>
      </c>
      <c r="AU107" t="s">
        <v>127</v>
      </c>
      <c r="AV107">
        <v>2</v>
      </c>
      <c r="AW107">
        <v>2</v>
      </c>
      <c r="AX107">
        <v>65178513</v>
      </c>
      <c r="AY107">
        <v>1</v>
      </c>
      <c r="AZ107">
        <v>0</v>
      </c>
      <c r="BA107">
        <v>108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ROUND(Y107*Source!I305,7)</f>
        <v>9.2700000000000005E-2</v>
      </c>
      <c r="CY107">
        <f t="shared" si="54"/>
        <v>0</v>
      </c>
      <c r="CZ107">
        <f t="shared" si="55"/>
        <v>0</v>
      </c>
      <c r="DA107">
        <f t="shared" si="56"/>
        <v>1</v>
      </c>
      <c r="DB107">
        <f t="shared" si="57"/>
        <v>0</v>
      </c>
      <c r="DC107">
        <f t="shared" si="58"/>
        <v>0</v>
      </c>
      <c r="DD107" t="s">
        <v>3</v>
      </c>
      <c r="DE107" t="s">
        <v>3</v>
      </c>
      <c r="DF107">
        <f t="shared" si="52"/>
        <v>0</v>
      </c>
      <c r="DG107">
        <f t="shared" si="51"/>
        <v>0</v>
      </c>
      <c r="DH107">
        <f t="shared" si="49"/>
        <v>0</v>
      </c>
      <c r="DI107">
        <f t="shared" si="50"/>
        <v>0</v>
      </c>
      <c r="DJ107">
        <f t="shared" si="59"/>
        <v>0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ROW(Source!A305)</f>
        <v>305</v>
      </c>
      <c r="B108">
        <v>65174513</v>
      </c>
      <c r="C108">
        <v>65178489</v>
      </c>
      <c r="D108">
        <v>59054880</v>
      </c>
      <c r="E108">
        <v>1</v>
      </c>
      <c r="F108">
        <v>1</v>
      </c>
      <c r="G108">
        <v>1</v>
      </c>
      <c r="H108">
        <v>2</v>
      </c>
      <c r="I108" t="s">
        <v>348</v>
      </c>
      <c r="J108" t="s">
        <v>349</v>
      </c>
      <c r="K108" t="s">
        <v>350</v>
      </c>
      <c r="L108">
        <v>1368</v>
      </c>
      <c r="N108">
        <v>1011</v>
      </c>
      <c r="O108" t="s">
        <v>341</v>
      </c>
      <c r="P108" t="s">
        <v>341</v>
      </c>
      <c r="Q108">
        <v>1</v>
      </c>
      <c r="W108">
        <v>0</v>
      </c>
      <c r="X108">
        <v>-776243211</v>
      </c>
      <c r="Y108">
        <f t="shared" si="53"/>
        <v>6.0000000000000001E-3</v>
      </c>
      <c r="AA108">
        <v>0</v>
      </c>
      <c r="AB108">
        <v>1551.19</v>
      </c>
      <c r="AC108">
        <v>658.94</v>
      </c>
      <c r="AD108">
        <v>0</v>
      </c>
      <c r="AE108">
        <v>0</v>
      </c>
      <c r="AF108">
        <v>1551.19</v>
      </c>
      <c r="AG108">
        <v>658.94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0</v>
      </c>
      <c r="AP108">
        <v>1</v>
      </c>
      <c r="AQ108">
        <v>1</v>
      </c>
      <c r="AR108">
        <v>0</v>
      </c>
      <c r="AS108" t="s">
        <v>3</v>
      </c>
      <c r="AT108">
        <v>0.02</v>
      </c>
      <c r="AU108" t="s">
        <v>127</v>
      </c>
      <c r="AV108">
        <v>1</v>
      </c>
      <c r="AW108">
        <v>2</v>
      </c>
      <c r="AX108">
        <v>65178514</v>
      </c>
      <c r="AY108">
        <v>1</v>
      </c>
      <c r="AZ108">
        <v>0</v>
      </c>
      <c r="BA108">
        <v>109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31.023800000000001</v>
      </c>
      <c r="BL108">
        <v>13.178800000000001</v>
      </c>
      <c r="BM108">
        <v>0</v>
      </c>
      <c r="BN108">
        <v>0</v>
      </c>
      <c r="BO108">
        <v>0.02</v>
      </c>
      <c r="BP108">
        <v>1</v>
      </c>
      <c r="BQ108">
        <v>0</v>
      </c>
      <c r="BR108">
        <v>9.3071400000000004</v>
      </c>
      <c r="BS108">
        <v>3.9536400000000005</v>
      </c>
      <c r="BT108">
        <v>0</v>
      </c>
      <c r="BU108">
        <v>0</v>
      </c>
      <c r="BV108">
        <v>6.0000000000000001E-3</v>
      </c>
      <c r="BW108">
        <v>1</v>
      </c>
      <c r="CV108">
        <v>0</v>
      </c>
      <c r="CW108">
        <f>ROUND(Y108*Source!I305*DO108,7)</f>
        <v>8.9999999999999998E-4</v>
      </c>
      <c r="CX108">
        <f>ROUND(Y108*Source!I305,7)</f>
        <v>8.9999999999999998E-4</v>
      </c>
      <c r="CY108">
        <f>AB108</f>
        <v>1551.19</v>
      </c>
      <c r="CZ108">
        <f>AF108</f>
        <v>1551.19</v>
      </c>
      <c r="DA108">
        <f>AJ108</f>
        <v>1</v>
      </c>
      <c r="DB108">
        <f t="shared" si="57"/>
        <v>9.3059999999999992</v>
      </c>
      <c r="DC108">
        <f t="shared" si="58"/>
        <v>3.9540000000000002</v>
      </c>
      <c r="DD108" t="s">
        <v>3</v>
      </c>
      <c r="DE108" t="s">
        <v>3</v>
      </c>
      <c r="DF108">
        <f t="shared" si="52"/>
        <v>0</v>
      </c>
      <c r="DG108">
        <f t="shared" si="51"/>
        <v>1.4</v>
      </c>
      <c r="DH108">
        <f t="shared" si="49"/>
        <v>0.59</v>
      </c>
      <c r="DI108">
        <f t="shared" si="50"/>
        <v>0</v>
      </c>
      <c r="DJ108">
        <f>DG108+DH108</f>
        <v>1.9899999999999998</v>
      </c>
      <c r="DK108">
        <v>1</v>
      </c>
      <c r="DL108" t="s">
        <v>351</v>
      </c>
      <c r="DM108">
        <v>6</v>
      </c>
      <c r="DN108" t="s">
        <v>326</v>
      </c>
      <c r="DO108">
        <v>1</v>
      </c>
    </row>
    <row r="109" spans="1:119" x14ac:dyDescent="0.2">
      <c r="A109">
        <f>ROW(Source!A305)</f>
        <v>305</v>
      </c>
      <c r="B109">
        <v>65174513</v>
      </c>
      <c r="C109">
        <v>65178489</v>
      </c>
      <c r="D109">
        <v>59054978</v>
      </c>
      <c r="E109">
        <v>1</v>
      </c>
      <c r="F109">
        <v>1</v>
      </c>
      <c r="G109">
        <v>1</v>
      </c>
      <c r="H109">
        <v>2</v>
      </c>
      <c r="I109" t="s">
        <v>352</v>
      </c>
      <c r="J109" t="s">
        <v>353</v>
      </c>
      <c r="K109" t="s">
        <v>354</v>
      </c>
      <c r="L109">
        <v>1368</v>
      </c>
      <c r="N109">
        <v>1011</v>
      </c>
      <c r="O109" t="s">
        <v>341</v>
      </c>
      <c r="P109" t="s">
        <v>341</v>
      </c>
      <c r="Q109">
        <v>1</v>
      </c>
      <c r="W109">
        <v>0</v>
      </c>
      <c r="X109">
        <v>-2097933609</v>
      </c>
      <c r="Y109">
        <f t="shared" si="53"/>
        <v>0.6</v>
      </c>
      <c r="AA109">
        <v>0</v>
      </c>
      <c r="AB109">
        <v>2.54</v>
      </c>
      <c r="AC109">
        <v>0</v>
      </c>
      <c r="AD109">
        <v>0</v>
      </c>
      <c r="AE109">
        <v>0</v>
      </c>
      <c r="AF109">
        <v>1.75</v>
      </c>
      <c r="AG109">
        <v>0</v>
      </c>
      <c r="AH109">
        <v>0</v>
      </c>
      <c r="AI109">
        <v>1</v>
      </c>
      <c r="AJ109">
        <v>1.45</v>
      </c>
      <c r="AK109">
        <v>1</v>
      </c>
      <c r="AL109">
        <v>1</v>
      </c>
      <c r="AM109">
        <v>2</v>
      </c>
      <c r="AN109">
        <v>0</v>
      </c>
      <c r="AO109">
        <v>0</v>
      </c>
      <c r="AP109">
        <v>1</v>
      </c>
      <c r="AQ109">
        <v>1</v>
      </c>
      <c r="AR109">
        <v>0</v>
      </c>
      <c r="AS109" t="s">
        <v>3</v>
      </c>
      <c r="AT109">
        <v>2</v>
      </c>
      <c r="AU109" t="s">
        <v>127</v>
      </c>
      <c r="AV109">
        <v>1</v>
      </c>
      <c r="AW109">
        <v>2</v>
      </c>
      <c r="AX109">
        <v>65178515</v>
      </c>
      <c r="AY109">
        <v>1</v>
      </c>
      <c r="AZ109">
        <v>0</v>
      </c>
      <c r="BA109">
        <v>110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3.5</v>
      </c>
      <c r="BL109">
        <v>0</v>
      </c>
      <c r="BM109">
        <v>0</v>
      </c>
      <c r="BN109">
        <v>0</v>
      </c>
      <c r="BO109">
        <v>0</v>
      </c>
      <c r="BP109">
        <v>1</v>
      </c>
      <c r="BQ109">
        <v>0</v>
      </c>
      <c r="BR109">
        <v>1.05</v>
      </c>
      <c r="BS109">
        <v>0</v>
      </c>
      <c r="BT109">
        <v>0</v>
      </c>
      <c r="BU109">
        <v>0</v>
      </c>
      <c r="BV109">
        <v>0</v>
      </c>
      <c r="BW109">
        <v>1</v>
      </c>
      <c r="CV109">
        <v>0</v>
      </c>
      <c r="CW109">
        <f>ROUND(Y109*Source!I305*DO109,7)</f>
        <v>0</v>
      </c>
      <c r="CX109">
        <f>ROUND(Y109*Source!I305,7)</f>
        <v>0.09</v>
      </c>
      <c r="CY109">
        <f>AB109</f>
        <v>2.54</v>
      </c>
      <c r="CZ109">
        <f>AF109</f>
        <v>1.75</v>
      </c>
      <c r="DA109">
        <f>AJ109</f>
        <v>1.45</v>
      </c>
      <c r="DB109">
        <f t="shared" si="57"/>
        <v>1.05</v>
      </c>
      <c r="DC109">
        <f t="shared" si="58"/>
        <v>0</v>
      </c>
      <c r="DD109" t="s">
        <v>3</v>
      </c>
      <c r="DE109" t="s">
        <v>3</v>
      </c>
      <c r="DF109">
        <f t="shared" si="52"/>
        <v>0</v>
      </c>
      <c r="DG109">
        <f>ROUND(ROUND(AF109*AJ109,2)*CX109,2)</f>
        <v>0.23</v>
      </c>
      <c r="DH109">
        <f t="shared" si="49"/>
        <v>0</v>
      </c>
      <c r="DI109">
        <f t="shared" si="50"/>
        <v>0</v>
      </c>
      <c r="DJ109">
        <f>DG109+DH109</f>
        <v>0.23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ROW(Source!A305)</f>
        <v>305</v>
      </c>
      <c r="B110">
        <v>65174513</v>
      </c>
      <c r="C110">
        <v>65178489</v>
      </c>
      <c r="D110">
        <v>59055023</v>
      </c>
      <c r="E110">
        <v>1</v>
      </c>
      <c r="F110">
        <v>1</v>
      </c>
      <c r="G110">
        <v>1</v>
      </c>
      <c r="H110">
        <v>2</v>
      </c>
      <c r="I110" t="s">
        <v>411</v>
      </c>
      <c r="J110" t="s">
        <v>412</v>
      </c>
      <c r="K110" t="s">
        <v>413</v>
      </c>
      <c r="L110">
        <v>1368</v>
      </c>
      <c r="N110">
        <v>1011</v>
      </c>
      <c r="O110" t="s">
        <v>341</v>
      </c>
      <c r="P110" t="s">
        <v>341</v>
      </c>
      <c r="Q110">
        <v>1</v>
      </c>
      <c r="W110">
        <v>0</v>
      </c>
      <c r="X110">
        <v>2013235323</v>
      </c>
      <c r="Y110">
        <f t="shared" si="53"/>
        <v>0.60299999999999987</v>
      </c>
      <c r="AA110">
        <v>0</v>
      </c>
      <c r="AB110">
        <v>31.86</v>
      </c>
      <c r="AC110">
        <v>0</v>
      </c>
      <c r="AD110">
        <v>0</v>
      </c>
      <c r="AE110">
        <v>0</v>
      </c>
      <c r="AF110">
        <v>23.43</v>
      </c>
      <c r="AG110">
        <v>0</v>
      </c>
      <c r="AH110">
        <v>0</v>
      </c>
      <c r="AI110">
        <v>1</v>
      </c>
      <c r="AJ110">
        <v>1.36</v>
      </c>
      <c r="AK110">
        <v>1</v>
      </c>
      <c r="AL110">
        <v>1</v>
      </c>
      <c r="AM110">
        <v>2</v>
      </c>
      <c r="AN110">
        <v>0</v>
      </c>
      <c r="AO110">
        <v>0</v>
      </c>
      <c r="AP110">
        <v>1</v>
      </c>
      <c r="AQ110">
        <v>1</v>
      </c>
      <c r="AR110">
        <v>0</v>
      </c>
      <c r="AS110" t="s">
        <v>3</v>
      </c>
      <c r="AT110">
        <v>2.0099999999999998</v>
      </c>
      <c r="AU110" t="s">
        <v>127</v>
      </c>
      <c r="AV110">
        <v>1</v>
      </c>
      <c r="AW110">
        <v>2</v>
      </c>
      <c r="AX110">
        <v>65178516</v>
      </c>
      <c r="AY110">
        <v>1</v>
      </c>
      <c r="AZ110">
        <v>0</v>
      </c>
      <c r="BA110">
        <v>111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47.094299999999997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0</v>
      </c>
      <c r="BR110">
        <v>14.128289999999996</v>
      </c>
      <c r="BS110">
        <v>0</v>
      </c>
      <c r="BT110">
        <v>0</v>
      </c>
      <c r="BU110">
        <v>0</v>
      </c>
      <c r="BV110">
        <v>0</v>
      </c>
      <c r="BW110">
        <v>1</v>
      </c>
      <c r="CV110">
        <v>0</v>
      </c>
      <c r="CW110">
        <f>ROUND(Y110*Source!I305*DO110,7)</f>
        <v>0</v>
      </c>
      <c r="CX110">
        <f>ROUND(Y110*Source!I305,7)</f>
        <v>9.0450000000000003E-2</v>
      </c>
      <c r="CY110">
        <f>AB110</f>
        <v>31.86</v>
      </c>
      <c r="CZ110">
        <f>AF110</f>
        <v>23.43</v>
      </c>
      <c r="DA110">
        <f>AJ110</f>
        <v>1.36</v>
      </c>
      <c r="DB110">
        <f t="shared" si="57"/>
        <v>14.127000000000001</v>
      </c>
      <c r="DC110">
        <f t="shared" si="58"/>
        <v>0</v>
      </c>
      <c r="DD110" t="s">
        <v>3</v>
      </c>
      <c r="DE110" t="s">
        <v>3</v>
      </c>
      <c r="DF110">
        <f t="shared" si="52"/>
        <v>0</v>
      </c>
      <c r="DG110">
        <f>ROUND(ROUND(AF110*AJ110,2)*CX110,2)</f>
        <v>2.88</v>
      </c>
      <c r="DH110">
        <f t="shared" si="49"/>
        <v>0</v>
      </c>
      <c r="DI110">
        <f t="shared" si="50"/>
        <v>0</v>
      </c>
      <c r="DJ110">
        <f>DG110+DH110</f>
        <v>2.88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ROW(Source!A305)</f>
        <v>305</v>
      </c>
      <c r="B111">
        <v>65174513</v>
      </c>
      <c r="C111">
        <v>65178489</v>
      </c>
      <c r="D111">
        <v>59055618</v>
      </c>
      <c r="E111">
        <v>1</v>
      </c>
      <c r="F111">
        <v>1</v>
      </c>
      <c r="G111">
        <v>1</v>
      </c>
      <c r="H111">
        <v>2</v>
      </c>
      <c r="I111" t="s">
        <v>414</v>
      </c>
      <c r="J111" t="s">
        <v>415</v>
      </c>
      <c r="K111" t="s">
        <v>416</v>
      </c>
      <c r="L111">
        <v>1368</v>
      </c>
      <c r="N111">
        <v>1011</v>
      </c>
      <c r="O111" t="s">
        <v>341</v>
      </c>
      <c r="P111" t="s">
        <v>341</v>
      </c>
      <c r="Q111">
        <v>1</v>
      </c>
      <c r="W111">
        <v>0</v>
      </c>
      <c r="X111">
        <v>-582323202</v>
      </c>
      <c r="Y111">
        <f t="shared" si="53"/>
        <v>0.60299999999999987</v>
      </c>
      <c r="AA111">
        <v>0</v>
      </c>
      <c r="AB111">
        <v>1154.79</v>
      </c>
      <c r="AC111">
        <v>563.76</v>
      </c>
      <c r="AD111">
        <v>0</v>
      </c>
      <c r="AE111">
        <v>0</v>
      </c>
      <c r="AF111">
        <v>995.51</v>
      </c>
      <c r="AG111">
        <v>563.76</v>
      </c>
      <c r="AH111">
        <v>0</v>
      </c>
      <c r="AI111">
        <v>1</v>
      </c>
      <c r="AJ111">
        <v>1.1599999999999999</v>
      </c>
      <c r="AK111">
        <v>1</v>
      </c>
      <c r="AL111">
        <v>1</v>
      </c>
      <c r="AM111">
        <v>2</v>
      </c>
      <c r="AN111">
        <v>0</v>
      </c>
      <c r="AO111">
        <v>0</v>
      </c>
      <c r="AP111">
        <v>1</v>
      </c>
      <c r="AQ111">
        <v>1</v>
      </c>
      <c r="AR111">
        <v>0</v>
      </c>
      <c r="AS111" t="s">
        <v>3</v>
      </c>
      <c r="AT111">
        <v>2.0099999999999998</v>
      </c>
      <c r="AU111" t="s">
        <v>127</v>
      </c>
      <c r="AV111">
        <v>1</v>
      </c>
      <c r="AW111">
        <v>2</v>
      </c>
      <c r="AX111">
        <v>65178517</v>
      </c>
      <c r="AY111">
        <v>1</v>
      </c>
      <c r="AZ111">
        <v>0</v>
      </c>
      <c r="BA111">
        <v>112</v>
      </c>
      <c r="BB111">
        <v>1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2000.9750999999997</v>
      </c>
      <c r="BL111">
        <v>1133.1575999999998</v>
      </c>
      <c r="BM111">
        <v>0</v>
      </c>
      <c r="BN111">
        <v>0</v>
      </c>
      <c r="BO111">
        <v>2.0099999999999998</v>
      </c>
      <c r="BP111">
        <v>1</v>
      </c>
      <c r="BQ111">
        <v>0</v>
      </c>
      <c r="BR111">
        <v>600.29252999999983</v>
      </c>
      <c r="BS111">
        <v>339.94727999999992</v>
      </c>
      <c r="BT111">
        <v>0</v>
      </c>
      <c r="BU111">
        <v>0</v>
      </c>
      <c r="BV111">
        <v>0.60299999999999987</v>
      </c>
      <c r="BW111">
        <v>1</v>
      </c>
      <c r="CV111">
        <v>0</v>
      </c>
      <c r="CW111">
        <f>ROUND(Y111*Source!I305*DO111,7)</f>
        <v>9.0450000000000003E-2</v>
      </c>
      <c r="CX111">
        <f>ROUND(Y111*Source!I305,7)</f>
        <v>9.0450000000000003E-2</v>
      </c>
      <c r="CY111">
        <f>AB111</f>
        <v>1154.79</v>
      </c>
      <c r="CZ111">
        <f>AF111</f>
        <v>995.51</v>
      </c>
      <c r="DA111">
        <f>AJ111</f>
        <v>1.1599999999999999</v>
      </c>
      <c r="DB111">
        <f t="shared" si="57"/>
        <v>600.29399999999998</v>
      </c>
      <c r="DC111">
        <f t="shared" si="58"/>
        <v>339.94799999999998</v>
      </c>
      <c r="DD111" t="s">
        <v>3</v>
      </c>
      <c r="DE111" t="s">
        <v>3</v>
      </c>
      <c r="DF111">
        <f t="shared" si="52"/>
        <v>0</v>
      </c>
      <c r="DG111">
        <f>ROUND(ROUND(AF111*AJ111,2)*CX111,2)</f>
        <v>104.45</v>
      </c>
      <c r="DH111">
        <f t="shared" si="49"/>
        <v>50.99</v>
      </c>
      <c r="DI111">
        <f t="shared" si="50"/>
        <v>0</v>
      </c>
      <c r="DJ111">
        <f>DG111+DH111</f>
        <v>155.44</v>
      </c>
      <c r="DK111">
        <v>0</v>
      </c>
      <c r="DL111" t="s">
        <v>417</v>
      </c>
      <c r="DM111">
        <v>5</v>
      </c>
      <c r="DN111" t="s">
        <v>326</v>
      </c>
      <c r="DO111">
        <v>1</v>
      </c>
    </row>
    <row r="112" spans="1:119" x14ac:dyDescent="0.2">
      <c r="A112">
        <f>ROW(Source!A305)</f>
        <v>305</v>
      </c>
      <c r="B112">
        <v>65174513</v>
      </c>
      <c r="C112">
        <v>65178489</v>
      </c>
      <c r="D112">
        <v>59055768</v>
      </c>
      <c r="E112">
        <v>1</v>
      </c>
      <c r="F112">
        <v>1</v>
      </c>
      <c r="G112">
        <v>1</v>
      </c>
      <c r="H112">
        <v>2</v>
      </c>
      <c r="I112" t="s">
        <v>358</v>
      </c>
      <c r="J112" t="s">
        <v>359</v>
      </c>
      <c r="K112" t="s">
        <v>360</v>
      </c>
      <c r="L112">
        <v>1368</v>
      </c>
      <c r="N112">
        <v>1011</v>
      </c>
      <c r="O112" t="s">
        <v>341</v>
      </c>
      <c r="P112" t="s">
        <v>341</v>
      </c>
      <c r="Q112">
        <v>1</v>
      </c>
      <c r="W112">
        <v>0</v>
      </c>
      <c r="X112">
        <v>721652621</v>
      </c>
      <c r="Y112">
        <f t="shared" si="53"/>
        <v>8.9999999999999993E-3</v>
      </c>
      <c r="AA112">
        <v>0</v>
      </c>
      <c r="AB112">
        <v>578.28</v>
      </c>
      <c r="AC112">
        <v>490.55</v>
      </c>
      <c r="AD112">
        <v>0</v>
      </c>
      <c r="AE112">
        <v>0</v>
      </c>
      <c r="AF112">
        <v>477.92</v>
      </c>
      <c r="AG112">
        <v>490.55</v>
      </c>
      <c r="AH112">
        <v>0</v>
      </c>
      <c r="AI112">
        <v>1</v>
      </c>
      <c r="AJ112">
        <v>1.21</v>
      </c>
      <c r="AK112">
        <v>1</v>
      </c>
      <c r="AL112">
        <v>1</v>
      </c>
      <c r="AM112">
        <v>2</v>
      </c>
      <c r="AN112">
        <v>0</v>
      </c>
      <c r="AO112">
        <v>0</v>
      </c>
      <c r="AP112">
        <v>1</v>
      </c>
      <c r="AQ112">
        <v>1</v>
      </c>
      <c r="AR112">
        <v>0</v>
      </c>
      <c r="AS112" t="s">
        <v>3</v>
      </c>
      <c r="AT112">
        <v>0.03</v>
      </c>
      <c r="AU112" t="s">
        <v>127</v>
      </c>
      <c r="AV112">
        <v>1</v>
      </c>
      <c r="AW112">
        <v>2</v>
      </c>
      <c r="AX112">
        <v>65178518</v>
      </c>
      <c r="AY112">
        <v>1</v>
      </c>
      <c r="AZ112">
        <v>0</v>
      </c>
      <c r="BA112">
        <v>113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14.3376</v>
      </c>
      <c r="BL112">
        <v>14.7165</v>
      </c>
      <c r="BM112">
        <v>0</v>
      </c>
      <c r="BN112">
        <v>0</v>
      </c>
      <c r="BO112">
        <v>0.03</v>
      </c>
      <c r="BP112">
        <v>1</v>
      </c>
      <c r="BQ112">
        <v>0</v>
      </c>
      <c r="BR112">
        <v>4.3012800000000002</v>
      </c>
      <c r="BS112">
        <v>4.4149500000000002</v>
      </c>
      <c r="BT112">
        <v>0</v>
      </c>
      <c r="BU112">
        <v>0</v>
      </c>
      <c r="BV112">
        <v>8.9999999999999993E-3</v>
      </c>
      <c r="BW112">
        <v>1</v>
      </c>
      <c r="CV112">
        <v>0</v>
      </c>
      <c r="CW112">
        <f>ROUND(Y112*Source!I305*DO112,7)</f>
        <v>1.3500000000000001E-3</v>
      </c>
      <c r="CX112">
        <f>ROUND(Y112*Source!I305,7)</f>
        <v>1.3500000000000001E-3</v>
      </c>
      <c r="CY112">
        <f>AB112</f>
        <v>578.28</v>
      </c>
      <c r="CZ112">
        <f>AF112</f>
        <v>477.92</v>
      </c>
      <c r="DA112">
        <f>AJ112</f>
        <v>1.21</v>
      </c>
      <c r="DB112">
        <f t="shared" si="57"/>
        <v>4.3019999999999996</v>
      </c>
      <c r="DC112">
        <f t="shared" si="58"/>
        <v>4.4160000000000004</v>
      </c>
      <c r="DD112" t="s">
        <v>3</v>
      </c>
      <c r="DE112" t="s">
        <v>3</v>
      </c>
      <c r="DF112">
        <f t="shared" si="52"/>
        <v>0</v>
      </c>
      <c r="DG112">
        <f>ROUND(ROUND(AF112*AJ112,2)*CX112,2)</f>
        <v>0.78</v>
      </c>
      <c r="DH112">
        <f t="shared" si="49"/>
        <v>0.66</v>
      </c>
      <c r="DI112">
        <f t="shared" si="50"/>
        <v>0</v>
      </c>
      <c r="DJ112">
        <f>DG112+DH112</f>
        <v>1.44</v>
      </c>
      <c r="DK112">
        <v>0</v>
      </c>
      <c r="DL112" t="s">
        <v>342</v>
      </c>
      <c r="DM112">
        <v>4</v>
      </c>
      <c r="DN112" t="s">
        <v>326</v>
      </c>
      <c r="DO112">
        <v>1</v>
      </c>
    </row>
    <row r="113" spans="1:119" x14ac:dyDescent="0.2">
      <c r="A113">
        <f>ROW(Source!A305)</f>
        <v>305</v>
      </c>
      <c r="B113">
        <v>65174513</v>
      </c>
      <c r="C113">
        <v>65178489</v>
      </c>
      <c r="D113">
        <v>59010057</v>
      </c>
      <c r="E113">
        <v>1</v>
      </c>
      <c r="F113">
        <v>1</v>
      </c>
      <c r="G113">
        <v>1</v>
      </c>
      <c r="H113">
        <v>3</v>
      </c>
      <c r="I113" t="s">
        <v>427</v>
      </c>
      <c r="J113" t="s">
        <v>428</v>
      </c>
      <c r="K113" t="s">
        <v>429</v>
      </c>
      <c r="L113">
        <v>1348</v>
      </c>
      <c r="N113">
        <v>1009</v>
      </c>
      <c r="O113" t="s">
        <v>368</v>
      </c>
      <c r="P113" t="s">
        <v>368</v>
      </c>
      <c r="Q113">
        <v>1000</v>
      </c>
      <c r="W113">
        <v>0</v>
      </c>
      <c r="X113">
        <v>-8503594</v>
      </c>
      <c r="Y113">
        <f t="shared" ref="Y113:Y118" si="60">(AT113*ROUND(0,7))</f>
        <v>0</v>
      </c>
      <c r="AA113">
        <v>149866.54999999999</v>
      </c>
      <c r="AB113">
        <v>0</v>
      </c>
      <c r="AC113">
        <v>0</v>
      </c>
      <c r="AD113">
        <v>0</v>
      </c>
      <c r="AE113">
        <v>130318.74</v>
      </c>
      <c r="AF113">
        <v>0</v>
      </c>
      <c r="AG113">
        <v>0</v>
      </c>
      <c r="AH113">
        <v>0</v>
      </c>
      <c r="AI113">
        <v>1.1499999999999999</v>
      </c>
      <c r="AJ113">
        <v>1</v>
      </c>
      <c r="AK113">
        <v>1</v>
      </c>
      <c r="AL113">
        <v>1</v>
      </c>
      <c r="AM113">
        <v>2</v>
      </c>
      <c r="AN113">
        <v>0</v>
      </c>
      <c r="AO113">
        <v>0</v>
      </c>
      <c r="AP113">
        <v>1</v>
      </c>
      <c r="AQ113">
        <v>1</v>
      </c>
      <c r="AR113">
        <v>0</v>
      </c>
      <c r="AS113" t="s">
        <v>3</v>
      </c>
      <c r="AT113">
        <v>2.8999999999999998E-3</v>
      </c>
      <c r="AU113" t="s">
        <v>126</v>
      </c>
      <c r="AV113">
        <v>0</v>
      </c>
      <c r="AW113">
        <v>2</v>
      </c>
      <c r="AX113">
        <v>65178519</v>
      </c>
      <c r="AY113">
        <v>1</v>
      </c>
      <c r="AZ113">
        <v>0</v>
      </c>
      <c r="BA113">
        <v>114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377.92434600000001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1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ROUND(Y113*Source!I305,7)</f>
        <v>0</v>
      </c>
      <c r="CY113">
        <f t="shared" ref="CY113:CY119" si="61">AA113</f>
        <v>149866.54999999999</v>
      </c>
      <c r="CZ113">
        <f t="shared" ref="CZ113:CZ119" si="62">AE113</f>
        <v>130318.74</v>
      </c>
      <c r="DA113">
        <f t="shared" ref="DA113:DA119" si="63">AI113</f>
        <v>1.1499999999999999</v>
      </c>
      <c r="DB113">
        <f t="shared" ref="DB113:DB118" si="64">ROUND((ROUND(AT113*CZ113,2)*ROUND(0,7)),6)</f>
        <v>0</v>
      </c>
      <c r="DC113">
        <f t="shared" ref="DC113:DC118" si="65">ROUND((ROUND(AT113*AG113,2)*ROUND(0,7)),6)</f>
        <v>0</v>
      </c>
      <c r="DD113" t="s">
        <v>3</v>
      </c>
      <c r="DE113" t="s">
        <v>3</v>
      </c>
      <c r="DF113">
        <f t="shared" ref="DF113:DF118" si="66">ROUND(ROUND(AE113*AI113,2)*CX113,2)</f>
        <v>0</v>
      </c>
      <c r="DG113">
        <f t="shared" ref="DG113:DG122" si="67">ROUND(ROUND(AF113,2)*CX113,2)</f>
        <v>0</v>
      </c>
      <c r="DH113">
        <f t="shared" si="49"/>
        <v>0</v>
      </c>
      <c r="DI113">
        <f t="shared" si="50"/>
        <v>0</v>
      </c>
      <c r="DJ113">
        <f t="shared" ref="DJ113:DJ119" si="68">DF113</f>
        <v>0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ROW(Source!A305)</f>
        <v>305</v>
      </c>
      <c r="B114">
        <v>65174513</v>
      </c>
      <c r="C114">
        <v>65178489</v>
      </c>
      <c r="D114">
        <v>59010058</v>
      </c>
      <c r="E114">
        <v>1</v>
      </c>
      <c r="F114">
        <v>1</v>
      </c>
      <c r="G114">
        <v>1</v>
      </c>
      <c r="H114">
        <v>3</v>
      </c>
      <c r="I114" t="s">
        <v>430</v>
      </c>
      <c r="J114" t="s">
        <v>431</v>
      </c>
      <c r="K114" t="s">
        <v>432</v>
      </c>
      <c r="L114">
        <v>1348</v>
      </c>
      <c r="N114">
        <v>1009</v>
      </c>
      <c r="O114" t="s">
        <v>368</v>
      </c>
      <c r="P114" t="s">
        <v>368</v>
      </c>
      <c r="Q114">
        <v>1000</v>
      </c>
      <c r="W114">
        <v>0</v>
      </c>
      <c r="X114">
        <v>1581049629</v>
      </c>
      <c r="Y114">
        <f t="shared" si="60"/>
        <v>0</v>
      </c>
      <c r="AA114">
        <v>136493.67000000001</v>
      </c>
      <c r="AB114">
        <v>0</v>
      </c>
      <c r="AC114">
        <v>0</v>
      </c>
      <c r="AD114">
        <v>0</v>
      </c>
      <c r="AE114">
        <v>118690.15</v>
      </c>
      <c r="AF114">
        <v>0</v>
      </c>
      <c r="AG114">
        <v>0</v>
      </c>
      <c r="AH114">
        <v>0</v>
      </c>
      <c r="AI114">
        <v>1.1499999999999999</v>
      </c>
      <c r="AJ114">
        <v>1</v>
      </c>
      <c r="AK114">
        <v>1</v>
      </c>
      <c r="AL114">
        <v>1</v>
      </c>
      <c r="AM114">
        <v>2</v>
      </c>
      <c r="AN114">
        <v>0</v>
      </c>
      <c r="AO114">
        <v>0</v>
      </c>
      <c r="AP114">
        <v>1</v>
      </c>
      <c r="AQ114">
        <v>1</v>
      </c>
      <c r="AR114">
        <v>0</v>
      </c>
      <c r="AS114" t="s">
        <v>3</v>
      </c>
      <c r="AT114">
        <v>1E-4</v>
      </c>
      <c r="AU114" t="s">
        <v>126</v>
      </c>
      <c r="AV114">
        <v>0</v>
      </c>
      <c r="AW114">
        <v>2</v>
      </c>
      <c r="AX114">
        <v>65178520</v>
      </c>
      <c r="AY114">
        <v>1</v>
      </c>
      <c r="AZ114">
        <v>0</v>
      </c>
      <c r="BA114">
        <v>115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11.869014999999999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1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ROUND(Y114*Source!I305,7)</f>
        <v>0</v>
      </c>
      <c r="CY114">
        <f t="shared" si="61"/>
        <v>136493.67000000001</v>
      </c>
      <c r="CZ114">
        <f t="shared" si="62"/>
        <v>118690.15</v>
      </c>
      <c r="DA114">
        <f t="shared" si="63"/>
        <v>1.1499999999999999</v>
      </c>
      <c r="DB114">
        <f t="shared" si="64"/>
        <v>0</v>
      </c>
      <c r="DC114">
        <f t="shared" si="65"/>
        <v>0</v>
      </c>
      <c r="DD114" t="s">
        <v>3</v>
      </c>
      <c r="DE114" t="s">
        <v>3</v>
      </c>
      <c r="DF114">
        <f t="shared" si="66"/>
        <v>0</v>
      </c>
      <c r="DG114">
        <f t="shared" si="67"/>
        <v>0</v>
      </c>
      <c r="DH114">
        <f t="shared" si="49"/>
        <v>0</v>
      </c>
      <c r="DI114">
        <f t="shared" si="50"/>
        <v>0</v>
      </c>
      <c r="DJ114">
        <f t="shared" si="68"/>
        <v>0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ROW(Source!A305)</f>
        <v>305</v>
      </c>
      <c r="B115">
        <v>65174513</v>
      </c>
      <c r="C115">
        <v>65178489</v>
      </c>
      <c r="D115">
        <v>59010118</v>
      </c>
      <c r="E115">
        <v>1</v>
      </c>
      <c r="F115">
        <v>1</v>
      </c>
      <c r="G115">
        <v>1</v>
      </c>
      <c r="H115">
        <v>3</v>
      </c>
      <c r="I115" t="s">
        <v>418</v>
      </c>
      <c r="J115" t="s">
        <v>419</v>
      </c>
      <c r="K115" t="s">
        <v>420</v>
      </c>
      <c r="L115">
        <v>1348</v>
      </c>
      <c r="N115">
        <v>1009</v>
      </c>
      <c r="O115" t="s">
        <v>368</v>
      </c>
      <c r="P115" t="s">
        <v>368</v>
      </c>
      <c r="Q115">
        <v>1000</v>
      </c>
      <c r="W115">
        <v>0</v>
      </c>
      <c r="X115">
        <v>-700507852</v>
      </c>
      <c r="Y115">
        <f t="shared" si="60"/>
        <v>0</v>
      </c>
      <c r="AA115">
        <v>87870.25</v>
      </c>
      <c r="AB115">
        <v>0</v>
      </c>
      <c r="AC115">
        <v>0</v>
      </c>
      <c r="AD115">
        <v>0</v>
      </c>
      <c r="AE115">
        <v>70296.2</v>
      </c>
      <c r="AF115">
        <v>0</v>
      </c>
      <c r="AG115">
        <v>0</v>
      </c>
      <c r="AH115">
        <v>0</v>
      </c>
      <c r="AI115">
        <v>1.25</v>
      </c>
      <c r="AJ115">
        <v>1</v>
      </c>
      <c r="AK115">
        <v>1</v>
      </c>
      <c r="AL115">
        <v>1</v>
      </c>
      <c r="AM115">
        <v>2</v>
      </c>
      <c r="AN115">
        <v>0</v>
      </c>
      <c r="AO115">
        <v>0</v>
      </c>
      <c r="AP115">
        <v>1</v>
      </c>
      <c r="AQ115">
        <v>1</v>
      </c>
      <c r="AR115">
        <v>0</v>
      </c>
      <c r="AS115" t="s">
        <v>3</v>
      </c>
      <c r="AT115">
        <v>1E-4</v>
      </c>
      <c r="AU115" t="s">
        <v>126</v>
      </c>
      <c r="AV115">
        <v>0</v>
      </c>
      <c r="AW115">
        <v>2</v>
      </c>
      <c r="AX115">
        <v>65178521</v>
      </c>
      <c r="AY115">
        <v>1</v>
      </c>
      <c r="AZ115">
        <v>0</v>
      </c>
      <c r="BA115">
        <v>116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7.0296200000000004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1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ROUND(Y115*Source!I305,7)</f>
        <v>0</v>
      </c>
      <c r="CY115">
        <f t="shared" si="61"/>
        <v>87870.25</v>
      </c>
      <c r="CZ115">
        <f t="shared" si="62"/>
        <v>70296.2</v>
      </c>
      <c r="DA115">
        <f t="shared" si="63"/>
        <v>1.25</v>
      </c>
      <c r="DB115">
        <f t="shared" si="64"/>
        <v>0</v>
      </c>
      <c r="DC115">
        <f t="shared" si="65"/>
        <v>0</v>
      </c>
      <c r="DD115" t="s">
        <v>3</v>
      </c>
      <c r="DE115" t="s">
        <v>3</v>
      </c>
      <c r="DF115">
        <f t="shared" si="66"/>
        <v>0</v>
      </c>
      <c r="DG115">
        <f t="shared" si="67"/>
        <v>0</v>
      </c>
      <c r="DH115">
        <f t="shared" si="49"/>
        <v>0</v>
      </c>
      <c r="DI115">
        <f t="shared" si="50"/>
        <v>0</v>
      </c>
      <c r="DJ115">
        <f t="shared" si="68"/>
        <v>0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ROW(Source!A305)</f>
        <v>305</v>
      </c>
      <c r="B116">
        <v>65174513</v>
      </c>
      <c r="C116">
        <v>65178489</v>
      </c>
      <c r="D116">
        <v>59015476</v>
      </c>
      <c r="E116">
        <v>1</v>
      </c>
      <c r="F116">
        <v>1</v>
      </c>
      <c r="G116">
        <v>1</v>
      </c>
      <c r="H116">
        <v>3</v>
      </c>
      <c r="I116" t="s">
        <v>433</v>
      </c>
      <c r="J116" t="s">
        <v>434</v>
      </c>
      <c r="K116" t="s">
        <v>435</v>
      </c>
      <c r="L116">
        <v>1346</v>
      </c>
      <c r="N116">
        <v>1009</v>
      </c>
      <c r="O116" t="s">
        <v>63</v>
      </c>
      <c r="P116" t="s">
        <v>63</v>
      </c>
      <c r="Q116">
        <v>1</v>
      </c>
      <c r="W116">
        <v>0</v>
      </c>
      <c r="X116">
        <v>-258411390</v>
      </c>
      <c r="Y116">
        <f t="shared" si="60"/>
        <v>0</v>
      </c>
      <c r="AA116">
        <v>112.85</v>
      </c>
      <c r="AB116">
        <v>0</v>
      </c>
      <c r="AC116">
        <v>0</v>
      </c>
      <c r="AD116">
        <v>0</v>
      </c>
      <c r="AE116">
        <v>94.04</v>
      </c>
      <c r="AF116">
        <v>0</v>
      </c>
      <c r="AG116">
        <v>0</v>
      </c>
      <c r="AH116">
        <v>0</v>
      </c>
      <c r="AI116">
        <v>1.2</v>
      </c>
      <c r="AJ116">
        <v>1</v>
      </c>
      <c r="AK116">
        <v>1</v>
      </c>
      <c r="AL116">
        <v>1</v>
      </c>
      <c r="AM116">
        <v>2</v>
      </c>
      <c r="AN116">
        <v>0</v>
      </c>
      <c r="AO116">
        <v>0</v>
      </c>
      <c r="AP116">
        <v>1</v>
      </c>
      <c r="AQ116">
        <v>1</v>
      </c>
      <c r="AR116">
        <v>0</v>
      </c>
      <c r="AS116" t="s">
        <v>3</v>
      </c>
      <c r="AT116">
        <v>9.4</v>
      </c>
      <c r="AU116" t="s">
        <v>126</v>
      </c>
      <c r="AV116">
        <v>0</v>
      </c>
      <c r="AW116">
        <v>2</v>
      </c>
      <c r="AX116">
        <v>65178522</v>
      </c>
      <c r="AY116">
        <v>1</v>
      </c>
      <c r="AZ116">
        <v>0</v>
      </c>
      <c r="BA116">
        <v>117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883.97600000000011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1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v>0</v>
      </c>
      <c r="CX116">
        <f>ROUND(Y116*Source!I305,7)</f>
        <v>0</v>
      </c>
      <c r="CY116">
        <f t="shared" si="61"/>
        <v>112.85</v>
      </c>
      <c r="CZ116">
        <f t="shared" si="62"/>
        <v>94.04</v>
      </c>
      <c r="DA116">
        <f t="shared" si="63"/>
        <v>1.2</v>
      </c>
      <c r="DB116">
        <f t="shared" si="64"/>
        <v>0</v>
      </c>
      <c r="DC116">
        <f t="shared" si="65"/>
        <v>0</v>
      </c>
      <c r="DD116" t="s">
        <v>3</v>
      </c>
      <c r="DE116" t="s">
        <v>3</v>
      </c>
      <c r="DF116">
        <f t="shared" si="66"/>
        <v>0</v>
      </c>
      <c r="DG116">
        <f t="shared" si="67"/>
        <v>0</v>
      </c>
      <c r="DH116">
        <f t="shared" si="49"/>
        <v>0</v>
      </c>
      <c r="DI116">
        <f t="shared" si="50"/>
        <v>0</v>
      </c>
      <c r="DJ116">
        <f t="shared" si="68"/>
        <v>0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ROW(Source!A305)</f>
        <v>305</v>
      </c>
      <c r="B117">
        <v>65174513</v>
      </c>
      <c r="C117">
        <v>65178489</v>
      </c>
      <c r="D117">
        <v>59016702</v>
      </c>
      <c r="E117">
        <v>1</v>
      </c>
      <c r="F117">
        <v>1</v>
      </c>
      <c r="G117">
        <v>1</v>
      </c>
      <c r="H117">
        <v>3</v>
      </c>
      <c r="I117" t="s">
        <v>421</v>
      </c>
      <c r="J117" t="s">
        <v>422</v>
      </c>
      <c r="K117" t="s">
        <v>423</v>
      </c>
      <c r="L117">
        <v>1346</v>
      </c>
      <c r="N117">
        <v>1009</v>
      </c>
      <c r="O117" t="s">
        <v>63</v>
      </c>
      <c r="P117" t="s">
        <v>63</v>
      </c>
      <c r="Q117">
        <v>1</v>
      </c>
      <c r="W117">
        <v>0</v>
      </c>
      <c r="X117">
        <v>1876048485</v>
      </c>
      <c r="Y117">
        <f t="shared" si="60"/>
        <v>0</v>
      </c>
      <c r="AA117">
        <v>88.04</v>
      </c>
      <c r="AB117">
        <v>0</v>
      </c>
      <c r="AC117">
        <v>0</v>
      </c>
      <c r="AD117">
        <v>0</v>
      </c>
      <c r="AE117">
        <v>83.06</v>
      </c>
      <c r="AF117">
        <v>0</v>
      </c>
      <c r="AG117">
        <v>0</v>
      </c>
      <c r="AH117">
        <v>0</v>
      </c>
      <c r="AI117">
        <v>1.06</v>
      </c>
      <c r="AJ117">
        <v>1</v>
      </c>
      <c r="AK117">
        <v>1</v>
      </c>
      <c r="AL117">
        <v>1</v>
      </c>
      <c r="AM117">
        <v>2</v>
      </c>
      <c r="AN117">
        <v>0</v>
      </c>
      <c r="AO117">
        <v>0</v>
      </c>
      <c r="AP117">
        <v>1</v>
      </c>
      <c r="AQ117">
        <v>1</v>
      </c>
      <c r="AR117">
        <v>0</v>
      </c>
      <c r="AS117" t="s">
        <v>3</v>
      </c>
      <c r="AT117">
        <v>3.9E-2</v>
      </c>
      <c r="AU117" t="s">
        <v>126</v>
      </c>
      <c r="AV117">
        <v>0</v>
      </c>
      <c r="AW117">
        <v>2</v>
      </c>
      <c r="AX117">
        <v>65178523</v>
      </c>
      <c r="AY117">
        <v>1</v>
      </c>
      <c r="AZ117">
        <v>0</v>
      </c>
      <c r="BA117">
        <v>118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3.2393399999999999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1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V117">
        <v>0</v>
      </c>
      <c r="CW117">
        <v>0</v>
      </c>
      <c r="CX117">
        <f>ROUND(Y117*Source!I305,7)</f>
        <v>0</v>
      </c>
      <c r="CY117">
        <f t="shared" si="61"/>
        <v>88.04</v>
      </c>
      <c r="CZ117">
        <f t="shared" si="62"/>
        <v>83.06</v>
      </c>
      <c r="DA117">
        <f t="shared" si="63"/>
        <v>1.06</v>
      </c>
      <c r="DB117">
        <f t="shared" si="64"/>
        <v>0</v>
      </c>
      <c r="DC117">
        <f t="shared" si="65"/>
        <v>0</v>
      </c>
      <c r="DD117" t="s">
        <v>3</v>
      </c>
      <c r="DE117" t="s">
        <v>3</v>
      </c>
      <c r="DF117">
        <f t="shared" si="66"/>
        <v>0</v>
      </c>
      <c r="DG117">
        <f t="shared" si="67"/>
        <v>0</v>
      </c>
      <c r="DH117">
        <f t="shared" si="49"/>
        <v>0</v>
      </c>
      <c r="DI117">
        <f t="shared" si="50"/>
        <v>0</v>
      </c>
      <c r="DJ117">
        <f t="shared" si="68"/>
        <v>0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ROW(Source!A305)</f>
        <v>305</v>
      </c>
      <c r="B118">
        <v>65174513</v>
      </c>
      <c r="C118">
        <v>65178489</v>
      </c>
      <c r="D118">
        <v>59018823</v>
      </c>
      <c r="E118">
        <v>1</v>
      </c>
      <c r="F118">
        <v>1</v>
      </c>
      <c r="G118">
        <v>1</v>
      </c>
      <c r="H118">
        <v>3</v>
      </c>
      <c r="I118" t="s">
        <v>424</v>
      </c>
      <c r="J118" t="s">
        <v>425</v>
      </c>
      <c r="K118" t="s">
        <v>426</v>
      </c>
      <c r="L118">
        <v>1339</v>
      </c>
      <c r="N118">
        <v>1007</v>
      </c>
      <c r="O118" t="s">
        <v>53</v>
      </c>
      <c r="P118" t="s">
        <v>53</v>
      </c>
      <c r="Q118">
        <v>1</v>
      </c>
      <c r="W118">
        <v>0</v>
      </c>
      <c r="X118">
        <v>-1677968575</v>
      </c>
      <c r="Y118">
        <f t="shared" si="60"/>
        <v>0</v>
      </c>
      <c r="AA118">
        <v>9594.85</v>
      </c>
      <c r="AB118">
        <v>0</v>
      </c>
      <c r="AC118">
        <v>0</v>
      </c>
      <c r="AD118">
        <v>0</v>
      </c>
      <c r="AE118">
        <v>7555</v>
      </c>
      <c r="AF118">
        <v>0</v>
      </c>
      <c r="AG118">
        <v>0</v>
      </c>
      <c r="AH118">
        <v>0</v>
      </c>
      <c r="AI118">
        <v>1.27</v>
      </c>
      <c r="AJ118">
        <v>1</v>
      </c>
      <c r="AK118">
        <v>1</v>
      </c>
      <c r="AL118">
        <v>1</v>
      </c>
      <c r="AM118">
        <v>2</v>
      </c>
      <c r="AN118">
        <v>0</v>
      </c>
      <c r="AO118">
        <v>0</v>
      </c>
      <c r="AP118">
        <v>1</v>
      </c>
      <c r="AQ118">
        <v>1</v>
      </c>
      <c r="AR118">
        <v>0</v>
      </c>
      <c r="AS118" t="s">
        <v>3</v>
      </c>
      <c r="AT118">
        <v>0.01</v>
      </c>
      <c r="AU118" t="s">
        <v>126</v>
      </c>
      <c r="AV118">
        <v>0</v>
      </c>
      <c r="AW118">
        <v>2</v>
      </c>
      <c r="AX118">
        <v>65178524</v>
      </c>
      <c r="AY118">
        <v>1</v>
      </c>
      <c r="AZ118">
        <v>0</v>
      </c>
      <c r="BA118">
        <v>119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75.55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1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v>0</v>
      </c>
      <c r="CX118">
        <f>ROUND(Y118*Source!I305,7)</f>
        <v>0</v>
      </c>
      <c r="CY118">
        <f t="shared" si="61"/>
        <v>9594.85</v>
      </c>
      <c r="CZ118">
        <f t="shared" si="62"/>
        <v>7555</v>
      </c>
      <c r="DA118">
        <f t="shared" si="63"/>
        <v>1.27</v>
      </c>
      <c r="DB118">
        <f t="shared" si="64"/>
        <v>0</v>
      </c>
      <c r="DC118">
        <f t="shared" si="65"/>
        <v>0</v>
      </c>
      <c r="DD118" t="s">
        <v>3</v>
      </c>
      <c r="DE118" t="s">
        <v>3</v>
      </c>
      <c r="DF118">
        <f t="shared" si="66"/>
        <v>0</v>
      </c>
      <c r="DG118">
        <f t="shared" si="67"/>
        <v>0</v>
      </c>
      <c r="DH118">
        <f t="shared" si="49"/>
        <v>0</v>
      </c>
      <c r="DI118">
        <f t="shared" si="50"/>
        <v>0</v>
      </c>
      <c r="DJ118">
        <f t="shared" si="68"/>
        <v>0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ROW(Source!A305)</f>
        <v>305</v>
      </c>
      <c r="B119">
        <v>65174513</v>
      </c>
      <c r="C119">
        <v>65178489</v>
      </c>
      <c r="D119">
        <v>58938947</v>
      </c>
      <c r="E119">
        <v>109</v>
      </c>
      <c r="F119">
        <v>1</v>
      </c>
      <c r="G119">
        <v>1</v>
      </c>
      <c r="H119">
        <v>3</v>
      </c>
      <c r="I119" t="s">
        <v>378</v>
      </c>
      <c r="J119" t="s">
        <v>3</v>
      </c>
      <c r="K119" t="s">
        <v>379</v>
      </c>
      <c r="L119">
        <v>3277935</v>
      </c>
      <c r="N119">
        <v>1013</v>
      </c>
      <c r="O119" t="s">
        <v>380</v>
      </c>
      <c r="P119" t="s">
        <v>380</v>
      </c>
      <c r="Q119">
        <v>1</v>
      </c>
      <c r="W119">
        <v>0</v>
      </c>
      <c r="X119">
        <v>274903907</v>
      </c>
      <c r="Y119">
        <f>AT119</f>
        <v>2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0</v>
      </c>
      <c r="AP119">
        <v>0</v>
      </c>
      <c r="AQ119">
        <v>1</v>
      </c>
      <c r="AR119">
        <v>0</v>
      </c>
      <c r="AS119" t="s">
        <v>3</v>
      </c>
      <c r="AT119">
        <v>2</v>
      </c>
      <c r="AU119" t="s">
        <v>3</v>
      </c>
      <c r="AV119">
        <v>0</v>
      </c>
      <c r="AW119">
        <v>2</v>
      </c>
      <c r="AX119">
        <v>65178525</v>
      </c>
      <c r="AY119">
        <v>1</v>
      </c>
      <c r="AZ119">
        <v>2048</v>
      </c>
      <c r="BA119">
        <v>120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ROUND(Y119*Source!I305,7)</f>
        <v>0.3</v>
      </c>
      <c r="CY119">
        <f t="shared" si="61"/>
        <v>0</v>
      </c>
      <c r="CZ119">
        <f t="shared" si="62"/>
        <v>0</v>
      </c>
      <c r="DA119">
        <f t="shared" si="63"/>
        <v>1</v>
      </c>
      <c r="DB119">
        <f>ROUND(ROUND(AT119*CZ119,2),6)</f>
        <v>0</v>
      </c>
      <c r="DC119">
        <f>ROUND(ROUND(AT119*AG119,2),6)</f>
        <v>0</v>
      </c>
      <c r="DD119" t="s">
        <v>3</v>
      </c>
      <c r="DE119" t="s">
        <v>3</v>
      </c>
      <c r="DF119">
        <f>ROUND(ROUND(AE119,2)*CX119,2)</f>
        <v>0</v>
      </c>
      <c r="DG119">
        <f t="shared" si="67"/>
        <v>0</v>
      </c>
      <c r="DH119">
        <f t="shared" si="49"/>
        <v>0</v>
      </c>
      <c r="DI119">
        <f t="shared" si="50"/>
        <v>0</v>
      </c>
      <c r="DJ119">
        <f t="shared" si="68"/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ROW(Source!A306)</f>
        <v>306</v>
      </c>
      <c r="B120">
        <v>65174513</v>
      </c>
      <c r="C120">
        <v>65175336</v>
      </c>
      <c r="D120">
        <v>63884328</v>
      </c>
      <c r="E120">
        <v>112</v>
      </c>
      <c r="F120">
        <v>1</v>
      </c>
      <c r="G120">
        <v>1</v>
      </c>
      <c r="H120">
        <v>1</v>
      </c>
      <c r="I120" t="s">
        <v>334</v>
      </c>
      <c r="J120" t="s">
        <v>3</v>
      </c>
      <c r="K120" t="s">
        <v>335</v>
      </c>
      <c r="L120">
        <v>1369</v>
      </c>
      <c r="N120">
        <v>1013</v>
      </c>
      <c r="O120" t="s">
        <v>333</v>
      </c>
      <c r="P120" t="s">
        <v>333</v>
      </c>
      <c r="Q120">
        <v>1</v>
      </c>
      <c r="W120">
        <v>0</v>
      </c>
      <c r="X120">
        <v>-587036825</v>
      </c>
      <c r="Y120">
        <f>(AT120*ROUND(0.3,7))</f>
        <v>0.96899999999999997</v>
      </c>
      <c r="AA120">
        <v>0</v>
      </c>
      <c r="AB120">
        <v>0</v>
      </c>
      <c r="AC120">
        <v>0</v>
      </c>
      <c r="AD120">
        <v>435.64</v>
      </c>
      <c r="AE120">
        <v>0</v>
      </c>
      <c r="AF120">
        <v>0</v>
      </c>
      <c r="AG120">
        <v>0</v>
      </c>
      <c r="AH120">
        <v>435.64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0</v>
      </c>
      <c r="AP120">
        <v>1</v>
      </c>
      <c r="AQ120">
        <v>1</v>
      </c>
      <c r="AR120">
        <v>0</v>
      </c>
      <c r="AS120" t="s">
        <v>3</v>
      </c>
      <c r="AT120">
        <v>3.23</v>
      </c>
      <c r="AU120" t="s">
        <v>127</v>
      </c>
      <c r="AV120">
        <v>1</v>
      </c>
      <c r="AW120">
        <v>2</v>
      </c>
      <c r="AX120">
        <v>65175343</v>
      </c>
      <c r="AY120">
        <v>1</v>
      </c>
      <c r="AZ120">
        <v>0</v>
      </c>
      <c r="BA120">
        <v>121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1407.1171999999999</v>
      </c>
      <c r="BN120">
        <v>3.23</v>
      </c>
      <c r="BO120">
        <v>0</v>
      </c>
      <c r="BP120">
        <v>1</v>
      </c>
      <c r="BQ120">
        <v>0</v>
      </c>
      <c r="BR120">
        <v>0</v>
      </c>
      <c r="BS120">
        <v>0</v>
      </c>
      <c r="BT120">
        <v>422.13515999999998</v>
      </c>
      <c r="BU120">
        <v>0.96899999999999997</v>
      </c>
      <c r="BV120">
        <v>0</v>
      </c>
      <c r="BW120">
        <v>1</v>
      </c>
      <c r="CU120">
        <f>ROUND(AT120*Source!I306*AH120*AL120,2)</f>
        <v>4221.3500000000004</v>
      </c>
      <c r="CV120">
        <f>ROUND(Y120*Source!I306,7)</f>
        <v>2.907</v>
      </c>
      <c r="CW120">
        <v>0</v>
      </c>
      <c r="CX120">
        <f>ROUND(Y120*Source!I306,7)</f>
        <v>2.907</v>
      </c>
      <c r="CY120">
        <f>AD120</f>
        <v>435.64</v>
      </c>
      <c r="CZ120">
        <f>AH120</f>
        <v>435.64</v>
      </c>
      <c r="DA120">
        <f>AL120</f>
        <v>1</v>
      </c>
      <c r="DB120">
        <f>ROUND((ROUND(AT120*CZ120,2)*ROUND(0.3,7)),6)</f>
        <v>422.13600000000002</v>
      </c>
      <c r="DC120">
        <f>ROUND((ROUND(AT120*AG120,2)*ROUND(0.3,7)),6)</f>
        <v>0</v>
      </c>
      <c r="DD120" t="s">
        <v>3</v>
      </c>
      <c r="DE120" t="s">
        <v>3</v>
      </c>
      <c r="DF120">
        <f>ROUND(ROUND(AE120,2)*CX120,2)</f>
        <v>0</v>
      </c>
      <c r="DG120">
        <f t="shared" si="67"/>
        <v>0</v>
      </c>
      <c r="DH120">
        <f t="shared" si="49"/>
        <v>0</v>
      </c>
      <c r="DI120">
        <f t="shared" si="50"/>
        <v>1266.4100000000001</v>
      </c>
      <c r="DJ120">
        <f>DI120</f>
        <v>1266.4100000000001</v>
      </c>
      <c r="DK120">
        <v>1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ROW(Source!A306)</f>
        <v>306</v>
      </c>
      <c r="B121">
        <v>65174513</v>
      </c>
      <c r="C121">
        <v>65175336</v>
      </c>
      <c r="D121">
        <v>63884336</v>
      </c>
      <c r="E121">
        <v>112</v>
      </c>
      <c r="F121">
        <v>1</v>
      </c>
      <c r="G121">
        <v>1</v>
      </c>
      <c r="H121">
        <v>1</v>
      </c>
      <c r="I121" t="s">
        <v>409</v>
      </c>
      <c r="J121" t="s">
        <v>3</v>
      </c>
      <c r="K121" t="s">
        <v>410</v>
      </c>
      <c r="L121">
        <v>1369</v>
      </c>
      <c r="N121">
        <v>1013</v>
      </c>
      <c r="O121" t="s">
        <v>333</v>
      </c>
      <c r="P121" t="s">
        <v>333</v>
      </c>
      <c r="Q121">
        <v>1</v>
      </c>
      <c r="W121">
        <v>0</v>
      </c>
      <c r="X121">
        <v>1518711480</v>
      </c>
      <c r="Y121">
        <f>(AT121*ROUND(0.3,7))</f>
        <v>0.96899999999999997</v>
      </c>
      <c r="AA121">
        <v>0</v>
      </c>
      <c r="AB121">
        <v>0</v>
      </c>
      <c r="AC121">
        <v>0</v>
      </c>
      <c r="AD121">
        <v>563.76</v>
      </c>
      <c r="AE121">
        <v>0</v>
      </c>
      <c r="AF121">
        <v>0</v>
      </c>
      <c r="AG121">
        <v>0</v>
      </c>
      <c r="AH121">
        <v>563.76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0</v>
      </c>
      <c r="AP121">
        <v>1</v>
      </c>
      <c r="AQ121">
        <v>1</v>
      </c>
      <c r="AR121">
        <v>0</v>
      </c>
      <c r="AS121" t="s">
        <v>3</v>
      </c>
      <c r="AT121">
        <v>3.23</v>
      </c>
      <c r="AU121" t="s">
        <v>127</v>
      </c>
      <c r="AV121">
        <v>1</v>
      </c>
      <c r="AW121">
        <v>2</v>
      </c>
      <c r="AX121">
        <v>65175344</v>
      </c>
      <c r="AY121">
        <v>1</v>
      </c>
      <c r="AZ121">
        <v>0</v>
      </c>
      <c r="BA121">
        <v>122</v>
      </c>
      <c r="BB121">
        <v>1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1820.9448</v>
      </c>
      <c r="BN121">
        <v>3.23</v>
      </c>
      <c r="BO121">
        <v>0</v>
      </c>
      <c r="BP121">
        <v>1</v>
      </c>
      <c r="BQ121">
        <v>0</v>
      </c>
      <c r="BR121">
        <v>0</v>
      </c>
      <c r="BS121">
        <v>0</v>
      </c>
      <c r="BT121">
        <v>546.28343999999993</v>
      </c>
      <c r="BU121">
        <v>0.96899999999999997</v>
      </c>
      <c r="BV121">
        <v>0</v>
      </c>
      <c r="BW121">
        <v>1</v>
      </c>
      <c r="CU121">
        <f>ROUND(AT121*Source!I306*AH121*AL121,2)</f>
        <v>5462.83</v>
      </c>
      <c r="CV121">
        <f>ROUND(Y121*Source!I306,7)</f>
        <v>2.907</v>
      </c>
      <c r="CW121">
        <v>0</v>
      </c>
      <c r="CX121">
        <f>ROUND(Y121*Source!I306,7)</f>
        <v>2.907</v>
      </c>
      <c r="CY121">
        <f>AD121</f>
        <v>563.76</v>
      </c>
      <c r="CZ121">
        <f>AH121</f>
        <v>563.76</v>
      </c>
      <c r="DA121">
        <f>AL121</f>
        <v>1</v>
      </c>
      <c r="DB121">
        <f>ROUND((ROUND(AT121*CZ121,2)*ROUND(0.3,7)),6)</f>
        <v>546.28200000000004</v>
      </c>
      <c r="DC121">
        <f>ROUND((ROUND(AT121*AG121,2)*ROUND(0.3,7)),6)</f>
        <v>0</v>
      </c>
      <c r="DD121" t="s">
        <v>3</v>
      </c>
      <c r="DE121" t="s">
        <v>3</v>
      </c>
      <c r="DF121">
        <f>ROUND(ROUND(AE121,2)*CX121,2)</f>
        <v>0</v>
      </c>
      <c r="DG121">
        <f t="shared" si="67"/>
        <v>0</v>
      </c>
      <c r="DH121">
        <f t="shared" si="49"/>
        <v>0</v>
      </c>
      <c r="DI121">
        <f t="shared" si="50"/>
        <v>1638.85</v>
      </c>
      <c r="DJ121">
        <f>DI121</f>
        <v>1638.85</v>
      </c>
      <c r="DK121">
        <v>1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ROW(Source!A306)</f>
        <v>306</v>
      </c>
      <c r="B122">
        <v>65174513</v>
      </c>
      <c r="C122">
        <v>65175336</v>
      </c>
      <c r="D122">
        <v>37064876</v>
      </c>
      <c r="E122">
        <v>112</v>
      </c>
      <c r="F122">
        <v>1</v>
      </c>
      <c r="G122">
        <v>1</v>
      </c>
      <c r="H122">
        <v>1</v>
      </c>
      <c r="I122" t="s">
        <v>336</v>
      </c>
      <c r="J122" t="s">
        <v>3</v>
      </c>
      <c r="K122" t="s">
        <v>337</v>
      </c>
      <c r="L122">
        <v>1191</v>
      </c>
      <c r="N122">
        <v>1013</v>
      </c>
      <c r="O122" t="s">
        <v>326</v>
      </c>
      <c r="P122" t="s">
        <v>326</v>
      </c>
      <c r="Q122">
        <v>1</v>
      </c>
      <c r="W122">
        <v>0</v>
      </c>
      <c r="X122">
        <v>-1417349443</v>
      </c>
      <c r="Y122">
        <f>(AT122*ROUND(0.3,7))</f>
        <v>0.14699999999999999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0</v>
      </c>
      <c r="AP122">
        <v>1</v>
      </c>
      <c r="AQ122">
        <v>1</v>
      </c>
      <c r="AR122">
        <v>0</v>
      </c>
      <c r="AS122" t="s">
        <v>3</v>
      </c>
      <c r="AT122">
        <v>0.49</v>
      </c>
      <c r="AU122" t="s">
        <v>127</v>
      </c>
      <c r="AV122">
        <v>2</v>
      </c>
      <c r="AW122">
        <v>2</v>
      </c>
      <c r="AX122">
        <v>65175345</v>
      </c>
      <c r="AY122">
        <v>1</v>
      </c>
      <c r="AZ122">
        <v>0</v>
      </c>
      <c r="BA122">
        <v>123</v>
      </c>
      <c r="BB122">
        <v>1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v>0</v>
      </c>
      <c r="CX122">
        <f>ROUND(Y122*Source!I306,7)</f>
        <v>0.441</v>
      </c>
      <c r="CY122">
        <f>AD122</f>
        <v>0</v>
      </c>
      <c r="CZ122">
        <f>AH122</f>
        <v>0</v>
      </c>
      <c r="DA122">
        <f>AL122</f>
        <v>1</v>
      </c>
      <c r="DB122">
        <f>ROUND((ROUND(AT122*CZ122,2)*ROUND(0.3,7)),6)</f>
        <v>0</v>
      </c>
      <c r="DC122">
        <f>ROUND((ROUND(AT122*AG122,2)*ROUND(0.3,7)),6)</f>
        <v>0</v>
      </c>
      <c r="DD122" t="s">
        <v>3</v>
      </c>
      <c r="DE122" t="s">
        <v>3</v>
      </c>
      <c r="DF122">
        <f>ROUND(ROUND(AE122,2)*CX122,2)</f>
        <v>0</v>
      </c>
      <c r="DG122">
        <f t="shared" si="67"/>
        <v>0</v>
      </c>
      <c r="DH122">
        <f t="shared" si="49"/>
        <v>0</v>
      </c>
      <c r="DI122">
        <f t="shared" si="50"/>
        <v>0</v>
      </c>
      <c r="DJ122">
        <f>DI122</f>
        <v>0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ROW(Source!A306)</f>
        <v>306</v>
      </c>
      <c r="B123">
        <v>65174513</v>
      </c>
      <c r="C123">
        <v>65175336</v>
      </c>
      <c r="D123">
        <v>64001688</v>
      </c>
      <c r="E123">
        <v>1</v>
      </c>
      <c r="F123">
        <v>1</v>
      </c>
      <c r="G123">
        <v>1</v>
      </c>
      <c r="H123">
        <v>2</v>
      </c>
      <c r="I123" t="s">
        <v>436</v>
      </c>
      <c r="J123" t="s">
        <v>437</v>
      </c>
      <c r="K123" t="s">
        <v>438</v>
      </c>
      <c r="L123">
        <v>1368</v>
      </c>
      <c r="N123">
        <v>1011</v>
      </c>
      <c r="O123" t="s">
        <v>341</v>
      </c>
      <c r="P123" t="s">
        <v>341</v>
      </c>
      <c r="Q123">
        <v>1</v>
      </c>
      <c r="W123">
        <v>0</v>
      </c>
      <c r="X123">
        <v>-780150906</v>
      </c>
      <c r="Y123">
        <f>(AT123*ROUND(0.3,7))</f>
        <v>0.14699999999999999</v>
      </c>
      <c r="AA123">
        <v>0</v>
      </c>
      <c r="AB123">
        <v>471.55</v>
      </c>
      <c r="AC123">
        <v>490.55</v>
      </c>
      <c r="AD123">
        <v>0</v>
      </c>
      <c r="AE123">
        <v>0</v>
      </c>
      <c r="AF123">
        <v>346.73</v>
      </c>
      <c r="AG123">
        <v>490.55</v>
      </c>
      <c r="AH123">
        <v>0</v>
      </c>
      <c r="AI123">
        <v>1</v>
      </c>
      <c r="AJ123">
        <v>1.36</v>
      </c>
      <c r="AK123">
        <v>1</v>
      </c>
      <c r="AL123">
        <v>1</v>
      </c>
      <c r="AM123">
        <v>2</v>
      </c>
      <c r="AN123">
        <v>0</v>
      </c>
      <c r="AO123">
        <v>0</v>
      </c>
      <c r="AP123">
        <v>1</v>
      </c>
      <c r="AQ123">
        <v>1</v>
      </c>
      <c r="AR123">
        <v>0</v>
      </c>
      <c r="AS123" t="s">
        <v>3</v>
      </c>
      <c r="AT123">
        <v>0.49</v>
      </c>
      <c r="AU123" t="s">
        <v>127</v>
      </c>
      <c r="AV123">
        <v>1</v>
      </c>
      <c r="AW123">
        <v>2</v>
      </c>
      <c r="AX123">
        <v>65175346</v>
      </c>
      <c r="AY123">
        <v>1</v>
      </c>
      <c r="AZ123">
        <v>0</v>
      </c>
      <c r="BA123">
        <v>124</v>
      </c>
      <c r="BB123">
        <v>1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169.89770000000001</v>
      </c>
      <c r="BL123">
        <v>240.36949999999999</v>
      </c>
      <c r="BM123">
        <v>0</v>
      </c>
      <c r="BN123">
        <v>0</v>
      </c>
      <c r="BO123">
        <v>0.49</v>
      </c>
      <c r="BP123">
        <v>1</v>
      </c>
      <c r="BQ123">
        <v>0</v>
      </c>
      <c r="BR123">
        <v>50.96931</v>
      </c>
      <c r="BS123">
        <v>72.110849999999999</v>
      </c>
      <c r="BT123">
        <v>0</v>
      </c>
      <c r="BU123">
        <v>0</v>
      </c>
      <c r="BV123">
        <v>0.14699999999999999</v>
      </c>
      <c r="BW123">
        <v>1</v>
      </c>
      <c r="CV123">
        <v>0</v>
      </c>
      <c r="CW123">
        <f>ROUND(Y123*Source!I306*DO123,7)</f>
        <v>0.441</v>
      </c>
      <c r="CX123">
        <f>ROUND(Y123*Source!I306,7)</f>
        <v>0.441</v>
      </c>
      <c r="CY123">
        <f>AB123</f>
        <v>471.55</v>
      </c>
      <c r="CZ123">
        <f>AF123</f>
        <v>346.73</v>
      </c>
      <c r="DA123">
        <f>AJ123</f>
        <v>1.36</v>
      </c>
      <c r="DB123">
        <f>ROUND((ROUND(AT123*CZ123,2)*ROUND(0.3,7)),6)</f>
        <v>50.97</v>
      </c>
      <c r="DC123">
        <f>ROUND((ROUND(AT123*AG123,2)*ROUND(0.3,7)),6)</f>
        <v>72.111000000000004</v>
      </c>
      <c r="DD123" t="s">
        <v>3</v>
      </c>
      <c r="DE123" t="s">
        <v>3</v>
      </c>
      <c r="DF123">
        <f>ROUND(ROUND(AE123,2)*CX123,2)</f>
        <v>0</v>
      </c>
      <c r="DG123">
        <f>ROUND(ROUND(AF123*AJ123,2)*CX123,2)</f>
        <v>207.95</v>
      </c>
      <c r="DH123">
        <f t="shared" si="49"/>
        <v>216.33</v>
      </c>
      <c r="DI123">
        <f t="shared" si="50"/>
        <v>0</v>
      </c>
      <c r="DJ123">
        <f>DG123+DH123</f>
        <v>424.28</v>
      </c>
      <c r="DK123">
        <v>0</v>
      </c>
      <c r="DL123" t="s">
        <v>342</v>
      </c>
      <c r="DM123">
        <v>4</v>
      </c>
      <c r="DN123" t="s">
        <v>326</v>
      </c>
      <c r="DO123">
        <v>1</v>
      </c>
    </row>
    <row r="124" spans="1:119" x14ac:dyDescent="0.2">
      <c r="A124">
        <f>ROW(Source!A306)</f>
        <v>306</v>
      </c>
      <c r="B124">
        <v>65174513</v>
      </c>
      <c r="C124">
        <v>65175336</v>
      </c>
      <c r="D124">
        <v>63953148</v>
      </c>
      <c r="E124">
        <v>1</v>
      </c>
      <c r="F124">
        <v>1</v>
      </c>
      <c r="G124">
        <v>1</v>
      </c>
      <c r="H124">
        <v>3</v>
      </c>
      <c r="I124" t="s">
        <v>439</v>
      </c>
      <c r="J124" t="s">
        <v>440</v>
      </c>
      <c r="K124" t="s">
        <v>441</v>
      </c>
      <c r="L124">
        <v>1346</v>
      </c>
      <c r="N124">
        <v>1009</v>
      </c>
      <c r="O124" t="s">
        <v>63</v>
      </c>
      <c r="P124" t="s">
        <v>63</v>
      </c>
      <c r="Q124">
        <v>1</v>
      </c>
      <c r="W124">
        <v>0</v>
      </c>
      <c r="X124">
        <v>669365183</v>
      </c>
      <c r="Y124">
        <f>(AT124*ROUND(0,7))</f>
        <v>0</v>
      </c>
      <c r="AA124">
        <v>50.07</v>
      </c>
      <c r="AB124">
        <v>0</v>
      </c>
      <c r="AC124">
        <v>0</v>
      </c>
      <c r="AD124">
        <v>0</v>
      </c>
      <c r="AE124">
        <v>41.38</v>
      </c>
      <c r="AF124">
        <v>0</v>
      </c>
      <c r="AG124">
        <v>0</v>
      </c>
      <c r="AH124">
        <v>0</v>
      </c>
      <c r="AI124">
        <v>1.21</v>
      </c>
      <c r="AJ124">
        <v>1</v>
      </c>
      <c r="AK124">
        <v>1</v>
      </c>
      <c r="AL124">
        <v>1</v>
      </c>
      <c r="AM124">
        <v>2</v>
      </c>
      <c r="AN124">
        <v>0</v>
      </c>
      <c r="AO124">
        <v>0</v>
      </c>
      <c r="AP124">
        <v>1</v>
      </c>
      <c r="AQ124">
        <v>1</v>
      </c>
      <c r="AR124">
        <v>0</v>
      </c>
      <c r="AS124" t="s">
        <v>3</v>
      </c>
      <c r="AT124">
        <v>4.423</v>
      </c>
      <c r="AU124" t="s">
        <v>126</v>
      </c>
      <c r="AV124">
        <v>0</v>
      </c>
      <c r="AW124">
        <v>2</v>
      </c>
      <c r="AX124">
        <v>65175347</v>
      </c>
      <c r="AY124">
        <v>1</v>
      </c>
      <c r="AZ124">
        <v>0</v>
      </c>
      <c r="BA124">
        <v>125</v>
      </c>
      <c r="BB124">
        <v>1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183.02374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1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ROUND(Y124*Source!I306,7)</f>
        <v>0</v>
      </c>
      <c r="CY124">
        <f>AA124</f>
        <v>50.07</v>
      </c>
      <c r="CZ124">
        <f>AE124</f>
        <v>41.38</v>
      </c>
      <c r="DA124">
        <f>AI124</f>
        <v>1.21</v>
      </c>
      <c r="DB124">
        <f>ROUND((ROUND(AT124*CZ124,2)*ROUND(0,7)),6)</f>
        <v>0</v>
      </c>
      <c r="DC124">
        <f>ROUND((ROUND(AT124*AG124,2)*ROUND(0,7)),6)</f>
        <v>0</v>
      </c>
      <c r="DD124" t="s">
        <v>3</v>
      </c>
      <c r="DE124" t="s">
        <v>3</v>
      </c>
      <c r="DF124">
        <f>ROUND(ROUND(AE124*AI124,2)*CX124,2)</f>
        <v>0</v>
      </c>
      <c r="DG124">
        <f t="shared" ref="DG124:DG130" si="69">ROUND(ROUND(AF124,2)*CX124,2)</f>
        <v>0</v>
      </c>
      <c r="DH124">
        <f t="shared" si="49"/>
        <v>0</v>
      </c>
      <c r="DI124">
        <f t="shared" si="50"/>
        <v>0</v>
      </c>
      <c r="DJ124">
        <f>DF124</f>
        <v>0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ROW(Source!A306)</f>
        <v>306</v>
      </c>
      <c r="B125">
        <v>65174513</v>
      </c>
      <c r="C125">
        <v>65175336</v>
      </c>
      <c r="D125">
        <v>63889959</v>
      </c>
      <c r="E125">
        <v>112</v>
      </c>
      <c r="F125">
        <v>1</v>
      </c>
      <c r="G125">
        <v>1</v>
      </c>
      <c r="H125">
        <v>3</v>
      </c>
      <c r="I125" t="s">
        <v>378</v>
      </c>
      <c r="J125" t="s">
        <v>3</v>
      </c>
      <c r="K125" t="s">
        <v>379</v>
      </c>
      <c r="L125">
        <v>3277935</v>
      </c>
      <c r="N125">
        <v>1013</v>
      </c>
      <c r="O125" t="s">
        <v>380</v>
      </c>
      <c r="P125" t="s">
        <v>380</v>
      </c>
      <c r="Q125">
        <v>1</v>
      </c>
      <c r="W125">
        <v>0</v>
      </c>
      <c r="X125">
        <v>274903907</v>
      </c>
      <c r="Y125">
        <f>AT125</f>
        <v>2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0</v>
      </c>
      <c r="AP125">
        <v>0</v>
      </c>
      <c r="AQ125">
        <v>1</v>
      </c>
      <c r="AR125">
        <v>0</v>
      </c>
      <c r="AS125" t="s">
        <v>3</v>
      </c>
      <c r="AT125">
        <v>2</v>
      </c>
      <c r="AU125" t="s">
        <v>3</v>
      </c>
      <c r="AV125">
        <v>0</v>
      </c>
      <c r="AW125">
        <v>2</v>
      </c>
      <c r="AX125">
        <v>65175348</v>
      </c>
      <c r="AY125">
        <v>1</v>
      </c>
      <c r="AZ125">
        <v>2048</v>
      </c>
      <c r="BA125">
        <v>126</v>
      </c>
      <c r="BB125">
        <v>1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v>0</v>
      </c>
      <c r="CX125">
        <f>ROUND(Y125*Source!I306,7)</f>
        <v>6</v>
      </c>
      <c r="CY125">
        <f>AA125</f>
        <v>0</v>
      </c>
      <c r="CZ125">
        <f>AE125</f>
        <v>0</v>
      </c>
      <c r="DA125">
        <f>AI125</f>
        <v>1</v>
      </c>
      <c r="DB125">
        <f>ROUND(ROUND(AT125*CZ125,2),6)</f>
        <v>0</v>
      </c>
      <c r="DC125">
        <f>ROUND(ROUND(AT125*AG125,2),6)</f>
        <v>0</v>
      </c>
      <c r="DD125" t="s">
        <v>3</v>
      </c>
      <c r="DE125" t="s">
        <v>3</v>
      </c>
      <c r="DF125">
        <f>ROUND(ROUND(AE125,2)*CX125,2)</f>
        <v>0</v>
      </c>
      <c r="DG125">
        <f t="shared" si="69"/>
        <v>0</v>
      </c>
      <c r="DH125">
        <f t="shared" si="49"/>
        <v>0</v>
      </c>
      <c r="DI125">
        <f t="shared" si="50"/>
        <v>0</v>
      </c>
      <c r="DJ125">
        <f>DF125</f>
        <v>0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ROW(Source!A307)</f>
        <v>307</v>
      </c>
      <c r="B126">
        <v>65174513</v>
      </c>
      <c r="C126">
        <v>65175666</v>
      </c>
      <c r="D126">
        <v>58933403</v>
      </c>
      <c r="E126">
        <v>109</v>
      </c>
      <c r="F126">
        <v>1</v>
      </c>
      <c r="G126">
        <v>1</v>
      </c>
      <c r="H126">
        <v>1</v>
      </c>
      <c r="I126" t="s">
        <v>409</v>
      </c>
      <c r="J126" t="s">
        <v>3</v>
      </c>
      <c r="K126" t="s">
        <v>410</v>
      </c>
      <c r="L126">
        <v>1369</v>
      </c>
      <c r="N126">
        <v>1013</v>
      </c>
      <c r="O126" t="s">
        <v>333</v>
      </c>
      <c r="P126" t="s">
        <v>333</v>
      </c>
      <c r="Q126">
        <v>1</v>
      </c>
      <c r="W126">
        <v>0</v>
      </c>
      <c r="X126">
        <v>1518711480</v>
      </c>
      <c r="Y126">
        <f>(AT126*ROUND(0.3,7))</f>
        <v>1.272</v>
      </c>
      <c r="AA126">
        <v>0</v>
      </c>
      <c r="AB126">
        <v>0</v>
      </c>
      <c r="AC126">
        <v>0</v>
      </c>
      <c r="AD126">
        <v>563.76</v>
      </c>
      <c r="AE126">
        <v>0</v>
      </c>
      <c r="AF126">
        <v>0</v>
      </c>
      <c r="AG126">
        <v>0</v>
      </c>
      <c r="AH126">
        <v>563.76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0</v>
      </c>
      <c r="AP126">
        <v>1</v>
      </c>
      <c r="AQ126">
        <v>1</v>
      </c>
      <c r="AR126">
        <v>0</v>
      </c>
      <c r="AS126" t="s">
        <v>3</v>
      </c>
      <c r="AT126">
        <v>4.24</v>
      </c>
      <c r="AU126" t="s">
        <v>127</v>
      </c>
      <c r="AV126">
        <v>1</v>
      </c>
      <c r="AW126">
        <v>2</v>
      </c>
      <c r="AX126">
        <v>65175670</v>
      </c>
      <c r="AY126">
        <v>1</v>
      </c>
      <c r="AZ126">
        <v>0</v>
      </c>
      <c r="BA126">
        <v>127</v>
      </c>
      <c r="BB126">
        <v>1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2390.3424</v>
      </c>
      <c r="BN126">
        <v>4.24</v>
      </c>
      <c r="BO126">
        <v>0</v>
      </c>
      <c r="BP126">
        <v>1</v>
      </c>
      <c r="BQ126">
        <v>0</v>
      </c>
      <c r="BR126">
        <v>0</v>
      </c>
      <c r="BS126">
        <v>0</v>
      </c>
      <c r="BT126">
        <v>717.10271999999998</v>
      </c>
      <c r="BU126">
        <v>1.272</v>
      </c>
      <c r="BV126">
        <v>0</v>
      </c>
      <c r="BW126">
        <v>1</v>
      </c>
      <c r="CU126">
        <f>ROUND(AT126*Source!I307*AH126*AL126,2)</f>
        <v>4780.68</v>
      </c>
      <c r="CV126">
        <f>ROUND(Y126*Source!I307,7)</f>
        <v>2.544</v>
      </c>
      <c r="CW126">
        <v>0</v>
      </c>
      <c r="CX126">
        <f>ROUND(Y126*Source!I307,7)</f>
        <v>2.544</v>
      </c>
      <c r="CY126">
        <f>AD126</f>
        <v>563.76</v>
      </c>
      <c r="CZ126">
        <f>AH126</f>
        <v>563.76</v>
      </c>
      <c r="DA126">
        <f>AL126</f>
        <v>1</v>
      </c>
      <c r="DB126">
        <f>ROUND((ROUND(AT126*CZ126,2)*ROUND(0.3,7)),6)</f>
        <v>717.10199999999998</v>
      </c>
      <c r="DC126">
        <f>ROUND((ROUND(AT126*AG126,2)*ROUND(0.3,7)),6)</f>
        <v>0</v>
      </c>
      <c r="DD126" t="s">
        <v>3</v>
      </c>
      <c r="DE126" t="s">
        <v>3</v>
      </c>
      <c r="DF126">
        <f>ROUND(ROUND(AE126,2)*CX126,2)</f>
        <v>0</v>
      </c>
      <c r="DG126">
        <f t="shared" si="69"/>
        <v>0</v>
      </c>
      <c r="DH126">
        <f t="shared" si="49"/>
        <v>0</v>
      </c>
      <c r="DI126">
        <f t="shared" si="50"/>
        <v>1434.21</v>
      </c>
      <c r="DJ126">
        <f>DI126</f>
        <v>1434.21</v>
      </c>
      <c r="DK126">
        <v>1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ROW(Source!A307)</f>
        <v>307</v>
      </c>
      <c r="B127">
        <v>65174513</v>
      </c>
      <c r="C127">
        <v>65175666</v>
      </c>
      <c r="D127">
        <v>59007104</v>
      </c>
      <c r="E127">
        <v>1</v>
      </c>
      <c r="F127">
        <v>1</v>
      </c>
      <c r="G127">
        <v>1</v>
      </c>
      <c r="H127">
        <v>3</v>
      </c>
      <c r="I127" t="s">
        <v>439</v>
      </c>
      <c r="J127" t="s">
        <v>440</v>
      </c>
      <c r="K127" t="s">
        <v>441</v>
      </c>
      <c r="L127">
        <v>1346</v>
      </c>
      <c r="N127">
        <v>1009</v>
      </c>
      <c r="O127" t="s">
        <v>63</v>
      </c>
      <c r="P127" t="s">
        <v>63</v>
      </c>
      <c r="Q127">
        <v>1</v>
      </c>
      <c r="W127">
        <v>0</v>
      </c>
      <c r="X127">
        <v>151224974</v>
      </c>
      <c r="Y127">
        <f>(AT127*ROUND(0,7))</f>
        <v>0</v>
      </c>
      <c r="AA127">
        <v>50.07</v>
      </c>
      <c r="AB127">
        <v>0</v>
      </c>
      <c r="AC127">
        <v>0</v>
      </c>
      <c r="AD127">
        <v>0</v>
      </c>
      <c r="AE127">
        <v>41.38</v>
      </c>
      <c r="AF127">
        <v>0</v>
      </c>
      <c r="AG127">
        <v>0</v>
      </c>
      <c r="AH127">
        <v>0</v>
      </c>
      <c r="AI127">
        <v>1.21</v>
      </c>
      <c r="AJ127">
        <v>1</v>
      </c>
      <c r="AK127">
        <v>1</v>
      </c>
      <c r="AL127">
        <v>1</v>
      </c>
      <c r="AM127">
        <v>2</v>
      </c>
      <c r="AN127">
        <v>0</v>
      </c>
      <c r="AO127">
        <v>0</v>
      </c>
      <c r="AP127">
        <v>1</v>
      </c>
      <c r="AQ127">
        <v>1</v>
      </c>
      <c r="AR127">
        <v>0</v>
      </c>
      <c r="AS127" t="s">
        <v>3</v>
      </c>
      <c r="AT127">
        <v>1.1000000000000001</v>
      </c>
      <c r="AU127" t="s">
        <v>126</v>
      </c>
      <c r="AV127">
        <v>0</v>
      </c>
      <c r="AW127">
        <v>2</v>
      </c>
      <c r="AX127">
        <v>65175671</v>
      </c>
      <c r="AY127">
        <v>1</v>
      </c>
      <c r="AZ127">
        <v>0</v>
      </c>
      <c r="BA127">
        <v>128</v>
      </c>
      <c r="BB127">
        <v>1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45.518000000000008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1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V127">
        <v>0</v>
      </c>
      <c r="CW127">
        <v>0</v>
      </c>
      <c r="CX127">
        <f>ROUND(Y127*Source!I307,7)</f>
        <v>0</v>
      </c>
      <c r="CY127">
        <f>AA127</f>
        <v>50.07</v>
      </c>
      <c r="CZ127">
        <f>AE127</f>
        <v>41.38</v>
      </c>
      <c r="DA127">
        <f>AI127</f>
        <v>1.21</v>
      </c>
      <c r="DB127">
        <f>ROUND((ROUND(AT127*CZ127,2)*ROUND(0,7)),6)</f>
        <v>0</v>
      </c>
      <c r="DC127">
        <f>ROUND((ROUND(AT127*AG127,2)*ROUND(0,7)),6)</f>
        <v>0</v>
      </c>
      <c r="DD127" t="s">
        <v>3</v>
      </c>
      <c r="DE127" t="s">
        <v>3</v>
      </c>
      <c r="DF127">
        <f>ROUND(ROUND(AE127*AI127,2)*CX127,2)</f>
        <v>0</v>
      </c>
      <c r="DG127">
        <f t="shared" si="69"/>
        <v>0</v>
      </c>
      <c r="DH127">
        <f t="shared" si="49"/>
        <v>0</v>
      </c>
      <c r="DI127">
        <f t="shared" si="50"/>
        <v>0</v>
      </c>
      <c r="DJ127">
        <f>DF127</f>
        <v>0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ROW(Source!A307)</f>
        <v>307</v>
      </c>
      <c r="B128">
        <v>65174513</v>
      </c>
      <c r="C128">
        <v>65175666</v>
      </c>
      <c r="D128">
        <v>58938947</v>
      </c>
      <c r="E128">
        <v>109</v>
      </c>
      <c r="F128">
        <v>1</v>
      </c>
      <c r="G128">
        <v>1</v>
      </c>
      <c r="H128">
        <v>3</v>
      </c>
      <c r="I128" t="s">
        <v>378</v>
      </c>
      <c r="J128" t="s">
        <v>3</v>
      </c>
      <c r="K128" t="s">
        <v>379</v>
      </c>
      <c r="L128">
        <v>3277935</v>
      </c>
      <c r="N128">
        <v>1013</v>
      </c>
      <c r="O128" t="s">
        <v>380</v>
      </c>
      <c r="P128" t="s">
        <v>380</v>
      </c>
      <c r="Q128">
        <v>1</v>
      </c>
      <c r="W128">
        <v>0</v>
      </c>
      <c r="X128">
        <v>274903907</v>
      </c>
      <c r="Y128">
        <f t="shared" ref="Y128:Y159" si="70">AT128</f>
        <v>2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0</v>
      </c>
      <c r="AP128">
        <v>0</v>
      </c>
      <c r="AQ128">
        <v>1</v>
      </c>
      <c r="AR128">
        <v>0</v>
      </c>
      <c r="AS128" t="s">
        <v>3</v>
      </c>
      <c r="AT128">
        <v>2</v>
      </c>
      <c r="AU128" t="s">
        <v>3</v>
      </c>
      <c r="AV128">
        <v>0</v>
      </c>
      <c r="AW128">
        <v>2</v>
      </c>
      <c r="AX128">
        <v>65175672</v>
      </c>
      <c r="AY128">
        <v>1</v>
      </c>
      <c r="AZ128">
        <v>2048</v>
      </c>
      <c r="BA128">
        <v>129</v>
      </c>
      <c r="BB128">
        <v>1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ROUND(Y128*Source!I307,7)</f>
        <v>4</v>
      </c>
      <c r="CY128">
        <f>AA128</f>
        <v>0</v>
      </c>
      <c r="CZ128">
        <f>AE128</f>
        <v>0</v>
      </c>
      <c r="DA128">
        <f>AI128</f>
        <v>1</v>
      </c>
      <c r="DB128">
        <f t="shared" ref="DB128:DB159" si="71">ROUND(ROUND(AT128*CZ128,2),6)</f>
        <v>0</v>
      </c>
      <c r="DC128">
        <f t="shared" ref="DC128:DC159" si="72">ROUND(ROUND(AT128*AG128,2),6)</f>
        <v>0</v>
      </c>
      <c r="DD128" t="s">
        <v>3</v>
      </c>
      <c r="DE128" t="s">
        <v>3</v>
      </c>
      <c r="DF128">
        <f t="shared" ref="DF128:DF142" si="73">ROUND(ROUND(AE128,2)*CX128,2)</f>
        <v>0</v>
      </c>
      <c r="DG128">
        <f t="shared" si="69"/>
        <v>0</v>
      </c>
      <c r="DH128">
        <f t="shared" si="49"/>
        <v>0</v>
      </c>
      <c r="DI128">
        <f t="shared" si="50"/>
        <v>0</v>
      </c>
      <c r="DJ128">
        <f>DF128</f>
        <v>0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ROW(Source!A343)</f>
        <v>343</v>
      </c>
      <c r="B129">
        <v>65174513</v>
      </c>
      <c r="C129">
        <v>65175406</v>
      </c>
      <c r="D129">
        <v>37064878</v>
      </c>
      <c r="E129">
        <v>109</v>
      </c>
      <c r="F129">
        <v>1</v>
      </c>
      <c r="G129">
        <v>1</v>
      </c>
      <c r="H129">
        <v>1</v>
      </c>
      <c r="I129" t="s">
        <v>346</v>
      </c>
      <c r="J129" t="s">
        <v>3</v>
      </c>
      <c r="K129" t="s">
        <v>347</v>
      </c>
      <c r="L129">
        <v>1191</v>
      </c>
      <c r="N129">
        <v>1013</v>
      </c>
      <c r="O129" t="s">
        <v>326</v>
      </c>
      <c r="P129" t="s">
        <v>326</v>
      </c>
      <c r="Q129">
        <v>1</v>
      </c>
      <c r="W129">
        <v>0</v>
      </c>
      <c r="X129">
        <v>-2012709214</v>
      </c>
      <c r="Y129">
        <f t="shared" si="70"/>
        <v>5.3</v>
      </c>
      <c r="AA129">
        <v>0</v>
      </c>
      <c r="AB129">
        <v>0</v>
      </c>
      <c r="AC129">
        <v>0</v>
      </c>
      <c r="AD129">
        <v>479.56</v>
      </c>
      <c r="AE129">
        <v>0</v>
      </c>
      <c r="AF129">
        <v>0</v>
      </c>
      <c r="AG129">
        <v>0</v>
      </c>
      <c r="AH129">
        <v>479.56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0</v>
      </c>
      <c r="AP129">
        <v>1</v>
      </c>
      <c r="AQ129">
        <v>1</v>
      </c>
      <c r="AR129">
        <v>0</v>
      </c>
      <c r="AS129" t="s">
        <v>3</v>
      </c>
      <c r="AT129">
        <v>5.3</v>
      </c>
      <c r="AU129" t="s">
        <v>3</v>
      </c>
      <c r="AV129">
        <v>1</v>
      </c>
      <c r="AW129">
        <v>2</v>
      </c>
      <c r="AX129">
        <v>65175410</v>
      </c>
      <c r="AY129">
        <v>1</v>
      </c>
      <c r="AZ129">
        <v>0</v>
      </c>
      <c r="BA129">
        <v>130</v>
      </c>
      <c r="BB129">
        <v>1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2541.6680000000001</v>
      </c>
      <c r="BN129">
        <v>5.3</v>
      </c>
      <c r="BO129">
        <v>0</v>
      </c>
      <c r="BP129">
        <v>1</v>
      </c>
      <c r="BQ129">
        <v>0</v>
      </c>
      <c r="BR129">
        <v>0</v>
      </c>
      <c r="BS129">
        <v>0</v>
      </c>
      <c r="BT129">
        <v>2541.6680000000001</v>
      </c>
      <c r="BU129">
        <v>5.3</v>
      </c>
      <c r="BV129">
        <v>0</v>
      </c>
      <c r="BW129">
        <v>1</v>
      </c>
      <c r="CU129">
        <f>ROUND(AT129*Source!I343*AH129*AL129,2)</f>
        <v>10293.76</v>
      </c>
      <c r="CV129">
        <f>ROUND(Y129*Source!I343,7)</f>
        <v>21.465</v>
      </c>
      <c r="CW129">
        <v>0</v>
      </c>
      <c r="CX129">
        <f>ROUND(Y129*Source!I343,7)</f>
        <v>21.465</v>
      </c>
      <c r="CY129">
        <f>AD129</f>
        <v>479.56</v>
      </c>
      <c r="CZ129">
        <f>AH129</f>
        <v>479.56</v>
      </c>
      <c r="DA129">
        <f>AL129</f>
        <v>1</v>
      </c>
      <c r="DB129">
        <f t="shared" si="71"/>
        <v>2541.67</v>
      </c>
      <c r="DC129">
        <f t="shared" si="72"/>
        <v>0</v>
      </c>
      <c r="DD129" t="s">
        <v>3</v>
      </c>
      <c r="DE129" t="s">
        <v>3</v>
      </c>
      <c r="DF129">
        <f t="shared" si="73"/>
        <v>0</v>
      </c>
      <c r="DG129">
        <f t="shared" si="69"/>
        <v>0</v>
      </c>
      <c r="DH129">
        <f t="shared" ref="DH129:DH160" si="74">ROUND(ROUND(AG129,2)*CX129,2)</f>
        <v>0</v>
      </c>
      <c r="DI129">
        <f t="shared" ref="DI129:DI160" si="75">ROUND(ROUND(AH129,2)*CX129,2)</f>
        <v>10293.76</v>
      </c>
      <c r="DJ129">
        <f>DI129</f>
        <v>10293.76</v>
      </c>
      <c r="DK129">
        <v>1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ROW(Source!A343)</f>
        <v>343</v>
      </c>
      <c r="B130">
        <v>65174513</v>
      </c>
      <c r="C130">
        <v>65175406</v>
      </c>
      <c r="D130">
        <v>37064876</v>
      </c>
      <c r="E130">
        <v>109</v>
      </c>
      <c r="F130">
        <v>1</v>
      </c>
      <c r="G130">
        <v>1</v>
      </c>
      <c r="H130">
        <v>1</v>
      </c>
      <c r="I130" t="s">
        <v>336</v>
      </c>
      <c r="J130" t="s">
        <v>3</v>
      </c>
      <c r="K130" t="s">
        <v>337</v>
      </c>
      <c r="L130">
        <v>1191</v>
      </c>
      <c r="N130">
        <v>1013</v>
      </c>
      <c r="O130" t="s">
        <v>326</v>
      </c>
      <c r="P130" t="s">
        <v>326</v>
      </c>
      <c r="Q130">
        <v>1</v>
      </c>
      <c r="W130">
        <v>0</v>
      </c>
      <c r="X130">
        <v>-1417349443</v>
      </c>
      <c r="Y130">
        <f t="shared" si="70"/>
        <v>3.9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0</v>
      </c>
      <c r="AP130">
        <v>1</v>
      </c>
      <c r="AQ130">
        <v>1</v>
      </c>
      <c r="AR130">
        <v>0</v>
      </c>
      <c r="AS130" t="s">
        <v>3</v>
      </c>
      <c r="AT130">
        <v>3.9</v>
      </c>
      <c r="AU130" t="s">
        <v>3</v>
      </c>
      <c r="AV130">
        <v>2</v>
      </c>
      <c r="AW130">
        <v>2</v>
      </c>
      <c r="AX130">
        <v>65175411</v>
      </c>
      <c r="AY130">
        <v>1</v>
      </c>
      <c r="AZ130">
        <v>0</v>
      </c>
      <c r="BA130">
        <v>131</v>
      </c>
      <c r="BB130">
        <v>1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v>0</v>
      </c>
      <c r="CX130">
        <f>ROUND(Y130*Source!I343,7)</f>
        <v>15.795</v>
      </c>
      <c r="CY130">
        <f>AD130</f>
        <v>0</v>
      </c>
      <c r="CZ130">
        <f>AH130</f>
        <v>0</v>
      </c>
      <c r="DA130">
        <f>AL130</f>
        <v>1</v>
      </c>
      <c r="DB130">
        <f t="shared" si="71"/>
        <v>0</v>
      </c>
      <c r="DC130">
        <f t="shared" si="72"/>
        <v>0</v>
      </c>
      <c r="DD130" t="s">
        <v>3</v>
      </c>
      <c r="DE130" t="s">
        <v>3</v>
      </c>
      <c r="DF130">
        <f t="shared" si="73"/>
        <v>0</v>
      </c>
      <c r="DG130">
        <f t="shared" si="69"/>
        <v>0</v>
      </c>
      <c r="DH130">
        <f t="shared" si="74"/>
        <v>0</v>
      </c>
      <c r="DI130">
        <f t="shared" si="75"/>
        <v>0</v>
      </c>
      <c r="DJ130">
        <f>DI130</f>
        <v>0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ROW(Source!A343)</f>
        <v>343</v>
      </c>
      <c r="B131">
        <v>65174513</v>
      </c>
      <c r="C131">
        <v>65175406</v>
      </c>
      <c r="D131">
        <v>59055768</v>
      </c>
      <c r="E131">
        <v>1</v>
      </c>
      <c r="F131">
        <v>1</v>
      </c>
      <c r="G131">
        <v>1</v>
      </c>
      <c r="H131">
        <v>2</v>
      </c>
      <c r="I131" t="s">
        <v>358</v>
      </c>
      <c r="J131" t="s">
        <v>359</v>
      </c>
      <c r="K131" t="s">
        <v>360</v>
      </c>
      <c r="L131">
        <v>1368</v>
      </c>
      <c r="N131">
        <v>1011</v>
      </c>
      <c r="O131" t="s">
        <v>341</v>
      </c>
      <c r="P131" t="s">
        <v>341</v>
      </c>
      <c r="Q131">
        <v>1</v>
      </c>
      <c r="W131">
        <v>0</v>
      </c>
      <c r="X131">
        <v>721652621</v>
      </c>
      <c r="Y131">
        <f t="shared" si="70"/>
        <v>3.9</v>
      </c>
      <c r="AA131">
        <v>0</v>
      </c>
      <c r="AB131">
        <v>578.28</v>
      </c>
      <c r="AC131">
        <v>490.55</v>
      </c>
      <c r="AD131">
        <v>0</v>
      </c>
      <c r="AE131">
        <v>0</v>
      </c>
      <c r="AF131">
        <v>477.92</v>
      </c>
      <c r="AG131">
        <v>490.55</v>
      </c>
      <c r="AH131">
        <v>0</v>
      </c>
      <c r="AI131">
        <v>1</v>
      </c>
      <c r="AJ131">
        <v>1.21</v>
      </c>
      <c r="AK131">
        <v>1</v>
      </c>
      <c r="AL131">
        <v>1</v>
      </c>
      <c r="AM131">
        <v>2</v>
      </c>
      <c r="AN131">
        <v>0</v>
      </c>
      <c r="AO131">
        <v>0</v>
      </c>
      <c r="AP131">
        <v>1</v>
      </c>
      <c r="AQ131">
        <v>1</v>
      </c>
      <c r="AR131">
        <v>0</v>
      </c>
      <c r="AS131" t="s">
        <v>3</v>
      </c>
      <c r="AT131">
        <v>3.9</v>
      </c>
      <c r="AU131" t="s">
        <v>3</v>
      </c>
      <c r="AV131">
        <v>1</v>
      </c>
      <c r="AW131">
        <v>2</v>
      </c>
      <c r="AX131">
        <v>65175412</v>
      </c>
      <c r="AY131">
        <v>1</v>
      </c>
      <c r="AZ131">
        <v>0</v>
      </c>
      <c r="BA131">
        <v>132</v>
      </c>
      <c r="BB131">
        <v>1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1863.8879999999999</v>
      </c>
      <c r="BL131">
        <v>1913.145</v>
      </c>
      <c r="BM131">
        <v>0</v>
      </c>
      <c r="BN131">
        <v>0</v>
      </c>
      <c r="BO131">
        <v>3.9</v>
      </c>
      <c r="BP131">
        <v>1</v>
      </c>
      <c r="BQ131">
        <v>0</v>
      </c>
      <c r="BR131">
        <v>1863.8879999999999</v>
      </c>
      <c r="BS131">
        <v>1913.145</v>
      </c>
      <c r="BT131">
        <v>0</v>
      </c>
      <c r="BU131">
        <v>0</v>
      </c>
      <c r="BV131">
        <v>3.9</v>
      </c>
      <c r="BW131">
        <v>1</v>
      </c>
      <c r="CV131">
        <v>0</v>
      </c>
      <c r="CW131">
        <f>ROUND(Y131*Source!I343*DO131,7)</f>
        <v>15.795</v>
      </c>
      <c r="CX131">
        <f>ROUND(Y131*Source!I343,7)</f>
        <v>15.795</v>
      </c>
      <c r="CY131">
        <f>AB131</f>
        <v>578.28</v>
      </c>
      <c r="CZ131">
        <f>AF131</f>
        <v>477.92</v>
      </c>
      <c r="DA131">
        <f>AJ131</f>
        <v>1.21</v>
      </c>
      <c r="DB131">
        <f t="shared" si="71"/>
        <v>1863.89</v>
      </c>
      <c r="DC131">
        <f t="shared" si="72"/>
        <v>1913.15</v>
      </c>
      <c r="DD131" t="s">
        <v>3</v>
      </c>
      <c r="DE131" t="s">
        <v>3</v>
      </c>
      <c r="DF131">
        <f t="shared" si="73"/>
        <v>0</v>
      </c>
      <c r="DG131">
        <f>ROUND(ROUND(AF131*AJ131,2)*CX131,2)</f>
        <v>9133.93</v>
      </c>
      <c r="DH131">
        <f t="shared" si="74"/>
        <v>7748.24</v>
      </c>
      <c r="DI131">
        <f t="shared" si="75"/>
        <v>0</v>
      </c>
      <c r="DJ131">
        <f>DG131+DH131</f>
        <v>16882.169999999998</v>
      </c>
      <c r="DK131">
        <v>0</v>
      </c>
      <c r="DL131" t="s">
        <v>342</v>
      </c>
      <c r="DM131">
        <v>4</v>
      </c>
      <c r="DN131" t="s">
        <v>326</v>
      </c>
      <c r="DO131">
        <v>1</v>
      </c>
    </row>
    <row r="132" spans="1:119" x14ac:dyDescent="0.2">
      <c r="A132">
        <f>ROW(Source!A344)</f>
        <v>344</v>
      </c>
      <c r="B132">
        <v>65174513</v>
      </c>
      <c r="C132">
        <v>65175423</v>
      </c>
      <c r="D132">
        <v>58933394</v>
      </c>
      <c r="E132">
        <v>109</v>
      </c>
      <c r="F132">
        <v>1</v>
      </c>
      <c r="G132">
        <v>1</v>
      </c>
      <c r="H132">
        <v>1</v>
      </c>
      <c r="I132" t="s">
        <v>331</v>
      </c>
      <c r="J132" t="s">
        <v>3</v>
      </c>
      <c r="K132" t="s">
        <v>332</v>
      </c>
      <c r="L132">
        <v>1369</v>
      </c>
      <c r="N132">
        <v>1013</v>
      </c>
      <c r="O132" t="s">
        <v>333</v>
      </c>
      <c r="P132" t="s">
        <v>333</v>
      </c>
      <c r="Q132">
        <v>1</v>
      </c>
      <c r="W132">
        <v>0</v>
      </c>
      <c r="X132">
        <v>-236928766</v>
      </c>
      <c r="Y132">
        <f t="shared" si="70"/>
        <v>2.78</v>
      </c>
      <c r="AA132">
        <v>0</v>
      </c>
      <c r="AB132">
        <v>0</v>
      </c>
      <c r="AC132">
        <v>0</v>
      </c>
      <c r="AD132">
        <v>399.03</v>
      </c>
      <c r="AE132">
        <v>0</v>
      </c>
      <c r="AF132">
        <v>0</v>
      </c>
      <c r="AG132">
        <v>0</v>
      </c>
      <c r="AH132">
        <v>399.03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0</v>
      </c>
      <c r="AP132">
        <v>1</v>
      </c>
      <c r="AQ132">
        <v>1</v>
      </c>
      <c r="AR132">
        <v>0</v>
      </c>
      <c r="AS132" t="s">
        <v>3</v>
      </c>
      <c r="AT132">
        <v>2.78</v>
      </c>
      <c r="AU132" t="s">
        <v>3</v>
      </c>
      <c r="AV132">
        <v>1</v>
      </c>
      <c r="AW132">
        <v>2</v>
      </c>
      <c r="AX132">
        <v>65175439</v>
      </c>
      <c r="AY132">
        <v>1</v>
      </c>
      <c r="AZ132">
        <v>0</v>
      </c>
      <c r="BA132">
        <v>134</v>
      </c>
      <c r="BB132">
        <v>1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1109.3033999999998</v>
      </c>
      <c r="BN132">
        <v>2.78</v>
      </c>
      <c r="BO132">
        <v>0</v>
      </c>
      <c r="BP132">
        <v>1</v>
      </c>
      <c r="BQ132">
        <v>0</v>
      </c>
      <c r="BR132">
        <v>0</v>
      </c>
      <c r="BS132">
        <v>0</v>
      </c>
      <c r="BT132">
        <v>1109.3033999999998</v>
      </c>
      <c r="BU132">
        <v>2.78</v>
      </c>
      <c r="BV132">
        <v>0</v>
      </c>
      <c r="BW132">
        <v>1</v>
      </c>
      <c r="CU132">
        <f>ROUND(AT132*Source!I344*AH132*AL132,2)</f>
        <v>4492.68</v>
      </c>
      <c r="CV132">
        <f>ROUND(Y132*Source!I344,7)</f>
        <v>11.259</v>
      </c>
      <c r="CW132">
        <v>0</v>
      </c>
      <c r="CX132">
        <f>ROUND(Y132*Source!I344,7)</f>
        <v>11.259</v>
      </c>
      <c r="CY132">
        <f t="shared" ref="CY132:CY137" si="76">AD132</f>
        <v>399.03</v>
      </c>
      <c r="CZ132">
        <f t="shared" ref="CZ132:CZ137" si="77">AH132</f>
        <v>399.03</v>
      </c>
      <c r="DA132">
        <f t="shared" ref="DA132:DA137" si="78">AL132</f>
        <v>1</v>
      </c>
      <c r="DB132">
        <f t="shared" si="71"/>
        <v>1109.3</v>
      </c>
      <c r="DC132">
        <f t="shared" si="72"/>
        <v>0</v>
      </c>
      <c r="DD132" t="s">
        <v>3</v>
      </c>
      <c r="DE132" t="s">
        <v>3</v>
      </c>
      <c r="DF132">
        <f t="shared" si="73"/>
        <v>0</v>
      </c>
      <c r="DG132">
        <f t="shared" ref="DG132:DG138" si="79">ROUND(ROUND(AF132,2)*CX132,2)</f>
        <v>0</v>
      </c>
      <c r="DH132">
        <f t="shared" si="74"/>
        <v>0</v>
      </c>
      <c r="DI132">
        <f t="shared" si="75"/>
        <v>4492.68</v>
      </c>
      <c r="DJ132">
        <f t="shared" ref="DJ132:DJ137" si="80">DI132</f>
        <v>4492.68</v>
      </c>
      <c r="DK132">
        <v>1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ROW(Source!A344)</f>
        <v>344</v>
      </c>
      <c r="B133">
        <v>65174513</v>
      </c>
      <c r="C133">
        <v>65175423</v>
      </c>
      <c r="D133">
        <v>58933396</v>
      </c>
      <c r="E133">
        <v>109</v>
      </c>
      <c r="F133">
        <v>1</v>
      </c>
      <c r="G133">
        <v>1</v>
      </c>
      <c r="H133">
        <v>1</v>
      </c>
      <c r="I133" t="s">
        <v>334</v>
      </c>
      <c r="J133" t="s">
        <v>3</v>
      </c>
      <c r="K133" t="s">
        <v>335</v>
      </c>
      <c r="L133">
        <v>1369</v>
      </c>
      <c r="N133">
        <v>1013</v>
      </c>
      <c r="O133" t="s">
        <v>333</v>
      </c>
      <c r="P133" t="s">
        <v>333</v>
      </c>
      <c r="Q133">
        <v>1</v>
      </c>
      <c r="W133">
        <v>0</v>
      </c>
      <c r="X133">
        <v>-587036825</v>
      </c>
      <c r="Y133">
        <f t="shared" si="70"/>
        <v>8.11</v>
      </c>
      <c r="AA133">
        <v>0</v>
      </c>
      <c r="AB133">
        <v>0</v>
      </c>
      <c r="AC133">
        <v>0</v>
      </c>
      <c r="AD133">
        <v>435.64</v>
      </c>
      <c r="AE133">
        <v>0</v>
      </c>
      <c r="AF133">
        <v>0</v>
      </c>
      <c r="AG133">
        <v>0</v>
      </c>
      <c r="AH133">
        <v>435.64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0</v>
      </c>
      <c r="AP133">
        <v>1</v>
      </c>
      <c r="AQ133">
        <v>1</v>
      </c>
      <c r="AR133">
        <v>0</v>
      </c>
      <c r="AS133" t="s">
        <v>3</v>
      </c>
      <c r="AT133">
        <v>8.11</v>
      </c>
      <c r="AU133" t="s">
        <v>3</v>
      </c>
      <c r="AV133">
        <v>1</v>
      </c>
      <c r="AW133">
        <v>2</v>
      </c>
      <c r="AX133">
        <v>65175440</v>
      </c>
      <c r="AY133">
        <v>1</v>
      </c>
      <c r="AZ133">
        <v>0</v>
      </c>
      <c r="BA133">
        <v>135</v>
      </c>
      <c r="BB133">
        <v>1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3533.0403999999999</v>
      </c>
      <c r="BN133">
        <v>8.11</v>
      </c>
      <c r="BO133">
        <v>0</v>
      </c>
      <c r="BP133">
        <v>1</v>
      </c>
      <c r="BQ133">
        <v>0</v>
      </c>
      <c r="BR133">
        <v>0</v>
      </c>
      <c r="BS133">
        <v>0</v>
      </c>
      <c r="BT133">
        <v>3533.0403999999999</v>
      </c>
      <c r="BU133">
        <v>8.11</v>
      </c>
      <c r="BV133">
        <v>0</v>
      </c>
      <c r="BW133">
        <v>1</v>
      </c>
      <c r="CU133">
        <f>ROUND(AT133*Source!I344*AH133*AL133,2)</f>
        <v>14308.81</v>
      </c>
      <c r="CV133">
        <f>ROUND(Y133*Source!I344,7)</f>
        <v>32.845500000000001</v>
      </c>
      <c r="CW133">
        <v>0</v>
      </c>
      <c r="CX133">
        <f>ROUND(Y133*Source!I344,7)</f>
        <v>32.845500000000001</v>
      </c>
      <c r="CY133">
        <f t="shared" si="76"/>
        <v>435.64</v>
      </c>
      <c r="CZ133">
        <f t="shared" si="77"/>
        <v>435.64</v>
      </c>
      <c r="DA133">
        <f t="shared" si="78"/>
        <v>1</v>
      </c>
      <c r="DB133">
        <f t="shared" si="71"/>
        <v>3533.04</v>
      </c>
      <c r="DC133">
        <f t="shared" si="72"/>
        <v>0</v>
      </c>
      <c r="DD133" t="s">
        <v>3</v>
      </c>
      <c r="DE133" t="s">
        <v>3</v>
      </c>
      <c r="DF133">
        <f t="shared" si="73"/>
        <v>0</v>
      </c>
      <c r="DG133">
        <f t="shared" si="79"/>
        <v>0</v>
      </c>
      <c r="DH133">
        <f t="shared" si="74"/>
        <v>0</v>
      </c>
      <c r="DI133">
        <f t="shared" si="75"/>
        <v>14308.81</v>
      </c>
      <c r="DJ133">
        <f t="shared" si="80"/>
        <v>14308.81</v>
      </c>
      <c r="DK133">
        <v>1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ROW(Source!A344)</f>
        <v>344</v>
      </c>
      <c r="B134">
        <v>65174513</v>
      </c>
      <c r="C134">
        <v>65175423</v>
      </c>
      <c r="D134">
        <v>58933400</v>
      </c>
      <c r="E134">
        <v>109</v>
      </c>
      <c r="F134">
        <v>1</v>
      </c>
      <c r="G134">
        <v>1</v>
      </c>
      <c r="H134">
        <v>1</v>
      </c>
      <c r="I134" t="s">
        <v>403</v>
      </c>
      <c r="J134" t="s">
        <v>3</v>
      </c>
      <c r="K134" t="s">
        <v>404</v>
      </c>
      <c r="L134">
        <v>1369</v>
      </c>
      <c r="N134">
        <v>1013</v>
      </c>
      <c r="O134" t="s">
        <v>333</v>
      </c>
      <c r="P134" t="s">
        <v>333</v>
      </c>
      <c r="Q134">
        <v>1</v>
      </c>
      <c r="W134">
        <v>0</v>
      </c>
      <c r="X134">
        <v>-512803540</v>
      </c>
      <c r="Y134">
        <f t="shared" si="70"/>
        <v>13.98</v>
      </c>
      <c r="AA134">
        <v>0</v>
      </c>
      <c r="AB134">
        <v>0</v>
      </c>
      <c r="AC134">
        <v>0</v>
      </c>
      <c r="AD134">
        <v>490.55</v>
      </c>
      <c r="AE134">
        <v>0</v>
      </c>
      <c r="AF134">
        <v>0</v>
      </c>
      <c r="AG134">
        <v>0</v>
      </c>
      <c r="AH134">
        <v>490.55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0</v>
      </c>
      <c r="AP134">
        <v>1</v>
      </c>
      <c r="AQ134">
        <v>1</v>
      </c>
      <c r="AR134">
        <v>0</v>
      </c>
      <c r="AS134" t="s">
        <v>3</v>
      </c>
      <c r="AT134">
        <v>13.98</v>
      </c>
      <c r="AU134" t="s">
        <v>3</v>
      </c>
      <c r="AV134">
        <v>1</v>
      </c>
      <c r="AW134">
        <v>2</v>
      </c>
      <c r="AX134">
        <v>65175441</v>
      </c>
      <c r="AY134">
        <v>1</v>
      </c>
      <c r="AZ134">
        <v>0</v>
      </c>
      <c r="BA134">
        <v>136</v>
      </c>
      <c r="BB134">
        <v>1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6857.8890000000001</v>
      </c>
      <c r="BN134">
        <v>13.98</v>
      </c>
      <c r="BO134">
        <v>0</v>
      </c>
      <c r="BP134">
        <v>1</v>
      </c>
      <c r="BQ134">
        <v>0</v>
      </c>
      <c r="BR134">
        <v>0</v>
      </c>
      <c r="BS134">
        <v>0</v>
      </c>
      <c r="BT134">
        <v>6857.8890000000001</v>
      </c>
      <c r="BU134">
        <v>13.98</v>
      </c>
      <c r="BV134">
        <v>0</v>
      </c>
      <c r="BW134">
        <v>1</v>
      </c>
      <c r="CU134">
        <f>ROUND(AT134*Source!I344*AH134*AL134,2)</f>
        <v>27774.45</v>
      </c>
      <c r="CV134">
        <f>ROUND(Y134*Source!I344,7)</f>
        <v>56.619</v>
      </c>
      <c r="CW134">
        <v>0</v>
      </c>
      <c r="CX134">
        <f>ROUND(Y134*Source!I344,7)</f>
        <v>56.619</v>
      </c>
      <c r="CY134">
        <f t="shared" si="76"/>
        <v>490.55</v>
      </c>
      <c r="CZ134">
        <f t="shared" si="77"/>
        <v>490.55</v>
      </c>
      <c r="DA134">
        <f t="shared" si="78"/>
        <v>1</v>
      </c>
      <c r="DB134">
        <f t="shared" si="71"/>
        <v>6857.89</v>
      </c>
      <c r="DC134">
        <f t="shared" si="72"/>
        <v>0</v>
      </c>
      <c r="DD134" t="s">
        <v>3</v>
      </c>
      <c r="DE134" t="s">
        <v>3</v>
      </c>
      <c r="DF134">
        <f t="shared" si="73"/>
        <v>0</v>
      </c>
      <c r="DG134">
        <f t="shared" si="79"/>
        <v>0</v>
      </c>
      <c r="DH134">
        <f t="shared" si="74"/>
        <v>0</v>
      </c>
      <c r="DI134">
        <f t="shared" si="75"/>
        <v>27774.45</v>
      </c>
      <c r="DJ134">
        <f t="shared" si="80"/>
        <v>27774.45</v>
      </c>
      <c r="DK134">
        <v>1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ROW(Source!A344)</f>
        <v>344</v>
      </c>
      <c r="B135">
        <v>65174513</v>
      </c>
      <c r="C135">
        <v>65175423</v>
      </c>
      <c r="D135">
        <v>58933403</v>
      </c>
      <c r="E135">
        <v>109</v>
      </c>
      <c r="F135">
        <v>1</v>
      </c>
      <c r="G135">
        <v>1</v>
      </c>
      <c r="H135">
        <v>1</v>
      </c>
      <c r="I135" t="s">
        <v>409</v>
      </c>
      <c r="J135" t="s">
        <v>3</v>
      </c>
      <c r="K135" t="s">
        <v>410</v>
      </c>
      <c r="L135">
        <v>1369</v>
      </c>
      <c r="N135">
        <v>1013</v>
      </c>
      <c r="O135" t="s">
        <v>333</v>
      </c>
      <c r="P135" t="s">
        <v>333</v>
      </c>
      <c r="Q135">
        <v>1</v>
      </c>
      <c r="W135">
        <v>0</v>
      </c>
      <c r="X135">
        <v>1518711480</v>
      </c>
      <c r="Y135">
        <f t="shared" si="70"/>
        <v>6.54</v>
      </c>
      <c r="AA135">
        <v>0</v>
      </c>
      <c r="AB135">
        <v>0</v>
      </c>
      <c r="AC135">
        <v>0</v>
      </c>
      <c r="AD135">
        <v>563.76</v>
      </c>
      <c r="AE135">
        <v>0</v>
      </c>
      <c r="AF135">
        <v>0</v>
      </c>
      <c r="AG135">
        <v>0</v>
      </c>
      <c r="AH135">
        <v>563.76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0</v>
      </c>
      <c r="AP135">
        <v>1</v>
      </c>
      <c r="AQ135">
        <v>1</v>
      </c>
      <c r="AR135">
        <v>0</v>
      </c>
      <c r="AS135" t="s">
        <v>3</v>
      </c>
      <c r="AT135">
        <v>6.54</v>
      </c>
      <c r="AU135" t="s">
        <v>3</v>
      </c>
      <c r="AV135">
        <v>1</v>
      </c>
      <c r="AW135">
        <v>2</v>
      </c>
      <c r="AX135">
        <v>65175442</v>
      </c>
      <c r="AY135">
        <v>1</v>
      </c>
      <c r="AZ135">
        <v>0</v>
      </c>
      <c r="BA135">
        <v>137</v>
      </c>
      <c r="BB135">
        <v>1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3686.9904000000001</v>
      </c>
      <c r="BN135">
        <v>6.54</v>
      </c>
      <c r="BO135">
        <v>0</v>
      </c>
      <c r="BP135">
        <v>1</v>
      </c>
      <c r="BQ135">
        <v>0</v>
      </c>
      <c r="BR135">
        <v>0</v>
      </c>
      <c r="BS135">
        <v>0</v>
      </c>
      <c r="BT135">
        <v>3686.9904000000001</v>
      </c>
      <c r="BU135">
        <v>6.54</v>
      </c>
      <c r="BV135">
        <v>0</v>
      </c>
      <c r="BW135">
        <v>1</v>
      </c>
      <c r="CU135">
        <f>ROUND(AT135*Source!I344*AH135*AL135,2)</f>
        <v>14932.31</v>
      </c>
      <c r="CV135">
        <f>ROUND(Y135*Source!I344,7)</f>
        <v>26.486999999999998</v>
      </c>
      <c r="CW135">
        <v>0</v>
      </c>
      <c r="CX135">
        <f>ROUND(Y135*Source!I344,7)</f>
        <v>26.486999999999998</v>
      </c>
      <c r="CY135">
        <f t="shared" si="76"/>
        <v>563.76</v>
      </c>
      <c r="CZ135">
        <f t="shared" si="77"/>
        <v>563.76</v>
      </c>
      <c r="DA135">
        <f t="shared" si="78"/>
        <v>1</v>
      </c>
      <c r="DB135">
        <f t="shared" si="71"/>
        <v>3686.99</v>
      </c>
      <c r="DC135">
        <f t="shared" si="72"/>
        <v>0</v>
      </c>
      <c r="DD135" t="s">
        <v>3</v>
      </c>
      <c r="DE135" t="s">
        <v>3</v>
      </c>
      <c r="DF135">
        <f t="shared" si="73"/>
        <v>0</v>
      </c>
      <c r="DG135">
        <f t="shared" si="79"/>
        <v>0</v>
      </c>
      <c r="DH135">
        <f t="shared" si="74"/>
        <v>0</v>
      </c>
      <c r="DI135">
        <f t="shared" si="75"/>
        <v>14932.31</v>
      </c>
      <c r="DJ135">
        <f t="shared" si="80"/>
        <v>14932.31</v>
      </c>
      <c r="DK135">
        <v>1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ROW(Source!A344)</f>
        <v>344</v>
      </c>
      <c r="B136">
        <v>65174513</v>
      </c>
      <c r="C136">
        <v>65175423</v>
      </c>
      <c r="D136">
        <v>58933407</v>
      </c>
      <c r="E136">
        <v>109</v>
      </c>
      <c r="F136">
        <v>1</v>
      </c>
      <c r="G136">
        <v>1</v>
      </c>
      <c r="H136">
        <v>1</v>
      </c>
      <c r="I136" t="s">
        <v>399</v>
      </c>
      <c r="J136" t="s">
        <v>3</v>
      </c>
      <c r="K136" t="s">
        <v>400</v>
      </c>
      <c r="L136">
        <v>1369</v>
      </c>
      <c r="N136">
        <v>1013</v>
      </c>
      <c r="O136" t="s">
        <v>333</v>
      </c>
      <c r="P136" t="s">
        <v>333</v>
      </c>
      <c r="Q136">
        <v>1</v>
      </c>
      <c r="W136">
        <v>0</v>
      </c>
      <c r="X136">
        <v>286205319</v>
      </c>
      <c r="Y136">
        <f t="shared" si="70"/>
        <v>0.94</v>
      </c>
      <c r="AA136">
        <v>0</v>
      </c>
      <c r="AB136">
        <v>0</v>
      </c>
      <c r="AC136">
        <v>0</v>
      </c>
      <c r="AD136">
        <v>658.94</v>
      </c>
      <c r="AE136">
        <v>0</v>
      </c>
      <c r="AF136">
        <v>0</v>
      </c>
      <c r="AG136">
        <v>0</v>
      </c>
      <c r="AH136">
        <v>658.94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0</v>
      </c>
      <c r="AP136">
        <v>1</v>
      </c>
      <c r="AQ136">
        <v>1</v>
      </c>
      <c r="AR136">
        <v>0</v>
      </c>
      <c r="AS136" t="s">
        <v>3</v>
      </c>
      <c r="AT136">
        <v>0.94</v>
      </c>
      <c r="AU136" t="s">
        <v>3</v>
      </c>
      <c r="AV136">
        <v>1</v>
      </c>
      <c r="AW136">
        <v>2</v>
      </c>
      <c r="AX136">
        <v>65175443</v>
      </c>
      <c r="AY136">
        <v>1</v>
      </c>
      <c r="AZ136">
        <v>0</v>
      </c>
      <c r="BA136">
        <v>138</v>
      </c>
      <c r="BB136">
        <v>1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619.40359999999998</v>
      </c>
      <c r="BN136">
        <v>0.94</v>
      </c>
      <c r="BO136">
        <v>0</v>
      </c>
      <c r="BP136">
        <v>1</v>
      </c>
      <c r="BQ136">
        <v>0</v>
      </c>
      <c r="BR136">
        <v>0</v>
      </c>
      <c r="BS136">
        <v>0</v>
      </c>
      <c r="BT136">
        <v>619.40359999999998</v>
      </c>
      <c r="BU136">
        <v>0.94</v>
      </c>
      <c r="BV136">
        <v>0</v>
      </c>
      <c r="BW136">
        <v>1</v>
      </c>
      <c r="CU136">
        <f>ROUND(AT136*Source!I344*AH136*AL136,2)</f>
        <v>2508.58</v>
      </c>
      <c r="CV136">
        <f>ROUND(Y136*Source!I344,7)</f>
        <v>3.8069999999999999</v>
      </c>
      <c r="CW136">
        <v>0</v>
      </c>
      <c r="CX136">
        <f>ROUND(Y136*Source!I344,7)</f>
        <v>3.8069999999999999</v>
      </c>
      <c r="CY136">
        <f t="shared" si="76"/>
        <v>658.94</v>
      </c>
      <c r="CZ136">
        <f t="shared" si="77"/>
        <v>658.94</v>
      </c>
      <c r="DA136">
        <f t="shared" si="78"/>
        <v>1</v>
      </c>
      <c r="DB136">
        <f t="shared" si="71"/>
        <v>619.4</v>
      </c>
      <c r="DC136">
        <f t="shared" si="72"/>
        <v>0</v>
      </c>
      <c r="DD136" t="s">
        <v>3</v>
      </c>
      <c r="DE136" t="s">
        <v>3</v>
      </c>
      <c r="DF136">
        <f t="shared" si="73"/>
        <v>0</v>
      </c>
      <c r="DG136">
        <f t="shared" si="79"/>
        <v>0</v>
      </c>
      <c r="DH136">
        <f t="shared" si="74"/>
        <v>0</v>
      </c>
      <c r="DI136">
        <f t="shared" si="75"/>
        <v>2508.58</v>
      </c>
      <c r="DJ136">
        <f t="shared" si="80"/>
        <v>2508.58</v>
      </c>
      <c r="DK136">
        <v>1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ROW(Source!A344)</f>
        <v>344</v>
      </c>
      <c r="B137">
        <v>65174513</v>
      </c>
      <c r="C137">
        <v>65175423</v>
      </c>
      <c r="D137">
        <v>37064876</v>
      </c>
      <c r="E137">
        <v>109</v>
      </c>
      <c r="F137">
        <v>1</v>
      </c>
      <c r="G137">
        <v>1</v>
      </c>
      <c r="H137">
        <v>1</v>
      </c>
      <c r="I137" t="s">
        <v>336</v>
      </c>
      <c r="J137" t="s">
        <v>3</v>
      </c>
      <c r="K137" t="s">
        <v>337</v>
      </c>
      <c r="L137">
        <v>1191</v>
      </c>
      <c r="N137">
        <v>1013</v>
      </c>
      <c r="O137" t="s">
        <v>326</v>
      </c>
      <c r="P137" t="s">
        <v>326</v>
      </c>
      <c r="Q137">
        <v>1</v>
      </c>
      <c r="W137">
        <v>0</v>
      </c>
      <c r="X137">
        <v>-1417349443</v>
      </c>
      <c r="Y137">
        <f t="shared" si="70"/>
        <v>0.84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0</v>
      </c>
      <c r="AP137">
        <v>1</v>
      </c>
      <c r="AQ137">
        <v>1</v>
      </c>
      <c r="AR137">
        <v>0</v>
      </c>
      <c r="AS137" t="s">
        <v>3</v>
      </c>
      <c r="AT137">
        <v>0.84</v>
      </c>
      <c r="AU137" t="s">
        <v>3</v>
      </c>
      <c r="AV137">
        <v>2</v>
      </c>
      <c r="AW137">
        <v>2</v>
      </c>
      <c r="AX137">
        <v>65175444</v>
      </c>
      <c r="AY137">
        <v>1</v>
      </c>
      <c r="AZ137">
        <v>0</v>
      </c>
      <c r="BA137">
        <v>139</v>
      </c>
      <c r="BB137">
        <v>1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v>0</v>
      </c>
      <c r="CX137">
        <f>ROUND(Y137*Source!I344,7)</f>
        <v>3.4020000000000001</v>
      </c>
      <c r="CY137">
        <f t="shared" si="76"/>
        <v>0</v>
      </c>
      <c r="CZ137">
        <f t="shared" si="77"/>
        <v>0</v>
      </c>
      <c r="DA137">
        <f t="shared" si="78"/>
        <v>1</v>
      </c>
      <c r="DB137">
        <f t="shared" si="71"/>
        <v>0</v>
      </c>
      <c r="DC137">
        <f t="shared" si="72"/>
        <v>0</v>
      </c>
      <c r="DD137" t="s">
        <v>3</v>
      </c>
      <c r="DE137" t="s">
        <v>3</v>
      </c>
      <c r="DF137">
        <f t="shared" si="73"/>
        <v>0</v>
      </c>
      <c r="DG137">
        <f t="shared" si="79"/>
        <v>0</v>
      </c>
      <c r="DH137">
        <f t="shared" si="74"/>
        <v>0</v>
      </c>
      <c r="DI137">
        <f t="shared" si="75"/>
        <v>0</v>
      </c>
      <c r="DJ137">
        <f t="shared" si="80"/>
        <v>0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ROW(Source!A344)</f>
        <v>344</v>
      </c>
      <c r="B138">
        <v>65174513</v>
      </c>
      <c r="C138">
        <v>65175423</v>
      </c>
      <c r="D138">
        <v>59054880</v>
      </c>
      <c r="E138">
        <v>1</v>
      </c>
      <c r="F138">
        <v>1</v>
      </c>
      <c r="G138">
        <v>1</v>
      </c>
      <c r="H138">
        <v>2</v>
      </c>
      <c r="I138" t="s">
        <v>348</v>
      </c>
      <c r="J138" t="s">
        <v>349</v>
      </c>
      <c r="K138" t="s">
        <v>350</v>
      </c>
      <c r="L138">
        <v>1368</v>
      </c>
      <c r="N138">
        <v>1011</v>
      </c>
      <c r="O138" t="s">
        <v>341</v>
      </c>
      <c r="P138" t="s">
        <v>341</v>
      </c>
      <c r="Q138">
        <v>1</v>
      </c>
      <c r="W138">
        <v>0</v>
      </c>
      <c r="X138">
        <v>-776243211</v>
      </c>
      <c r="Y138">
        <f t="shared" si="70"/>
        <v>0.02</v>
      </c>
      <c r="AA138">
        <v>0</v>
      </c>
      <c r="AB138">
        <v>1551.19</v>
      </c>
      <c r="AC138">
        <v>658.94</v>
      </c>
      <c r="AD138">
        <v>0</v>
      </c>
      <c r="AE138">
        <v>0</v>
      </c>
      <c r="AF138">
        <v>1551.19</v>
      </c>
      <c r="AG138">
        <v>658.94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-2</v>
      </c>
      <c r="AN138">
        <v>0</v>
      </c>
      <c r="AO138">
        <v>0</v>
      </c>
      <c r="AP138">
        <v>1</v>
      </c>
      <c r="AQ138">
        <v>1</v>
      </c>
      <c r="AR138">
        <v>0</v>
      </c>
      <c r="AS138" t="s">
        <v>3</v>
      </c>
      <c r="AT138">
        <v>0.02</v>
      </c>
      <c r="AU138" t="s">
        <v>3</v>
      </c>
      <c r="AV138">
        <v>1</v>
      </c>
      <c r="AW138">
        <v>2</v>
      </c>
      <c r="AX138">
        <v>65175445</v>
      </c>
      <c r="AY138">
        <v>1</v>
      </c>
      <c r="AZ138">
        <v>0</v>
      </c>
      <c r="BA138">
        <v>140</v>
      </c>
      <c r="BB138">
        <v>1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31.023800000000001</v>
      </c>
      <c r="BL138">
        <v>13.178800000000001</v>
      </c>
      <c r="BM138">
        <v>0</v>
      </c>
      <c r="BN138">
        <v>0</v>
      </c>
      <c r="BO138">
        <v>0.02</v>
      </c>
      <c r="BP138">
        <v>1</v>
      </c>
      <c r="BQ138">
        <v>0</v>
      </c>
      <c r="BR138">
        <v>31.023800000000001</v>
      </c>
      <c r="BS138">
        <v>13.178800000000001</v>
      </c>
      <c r="BT138">
        <v>0</v>
      </c>
      <c r="BU138">
        <v>0</v>
      </c>
      <c r="BV138">
        <v>0.02</v>
      </c>
      <c r="BW138">
        <v>1</v>
      </c>
      <c r="CV138">
        <v>0</v>
      </c>
      <c r="CW138">
        <f>ROUND(Y138*Source!I344*DO138,7)</f>
        <v>8.1000000000000003E-2</v>
      </c>
      <c r="CX138">
        <f>ROUND(Y138*Source!I344,7)</f>
        <v>8.1000000000000003E-2</v>
      </c>
      <c r="CY138">
        <f>AB138</f>
        <v>1551.19</v>
      </c>
      <c r="CZ138">
        <f>AF138</f>
        <v>1551.19</v>
      </c>
      <c r="DA138">
        <f>AJ138</f>
        <v>1</v>
      </c>
      <c r="DB138">
        <f t="shared" si="71"/>
        <v>31.02</v>
      </c>
      <c r="DC138">
        <f t="shared" si="72"/>
        <v>13.18</v>
      </c>
      <c r="DD138" t="s">
        <v>3</v>
      </c>
      <c r="DE138" t="s">
        <v>3</v>
      </c>
      <c r="DF138">
        <f t="shared" si="73"/>
        <v>0</v>
      </c>
      <c r="DG138">
        <f t="shared" si="79"/>
        <v>125.65</v>
      </c>
      <c r="DH138">
        <f t="shared" si="74"/>
        <v>53.37</v>
      </c>
      <c r="DI138">
        <f t="shared" si="75"/>
        <v>0</v>
      </c>
      <c r="DJ138">
        <f>DG138+DH138</f>
        <v>179.02</v>
      </c>
      <c r="DK138">
        <v>1</v>
      </c>
      <c r="DL138" t="s">
        <v>351</v>
      </c>
      <c r="DM138">
        <v>6</v>
      </c>
      <c r="DN138" t="s">
        <v>326</v>
      </c>
      <c r="DO138">
        <v>1</v>
      </c>
    </row>
    <row r="139" spans="1:119" x14ac:dyDescent="0.2">
      <c r="A139">
        <f>ROW(Source!A344)</f>
        <v>344</v>
      </c>
      <c r="B139">
        <v>65174513</v>
      </c>
      <c r="C139">
        <v>65175423</v>
      </c>
      <c r="D139">
        <v>59054978</v>
      </c>
      <c r="E139">
        <v>1</v>
      </c>
      <c r="F139">
        <v>1</v>
      </c>
      <c r="G139">
        <v>1</v>
      </c>
      <c r="H139">
        <v>2</v>
      </c>
      <c r="I139" t="s">
        <v>352</v>
      </c>
      <c r="J139" t="s">
        <v>353</v>
      </c>
      <c r="K139" t="s">
        <v>354</v>
      </c>
      <c r="L139">
        <v>1368</v>
      </c>
      <c r="N139">
        <v>1011</v>
      </c>
      <c r="O139" t="s">
        <v>341</v>
      </c>
      <c r="P139" t="s">
        <v>341</v>
      </c>
      <c r="Q139">
        <v>1</v>
      </c>
      <c r="W139">
        <v>0</v>
      </c>
      <c r="X139">
        <v>-2097933609</v>
      </c>
      <c r="Y139">
        <f t="shared" si="70"/>
        <v>2.4</v>
      </c>
      <c r="AA139">
        <v>0</v>
      </c>
      <c r="AB139">
        <v>2.54</v>
      </c>
      <c r="AC139">
        <v>0</v>
      </c>
      <c r="AD139">
        <v>0</v>
      </c>
      <c r="AE139">
        <v>0</v>
      </c>
      <c r="AF139">
        <v>1.75</v>
      </c>
      <c r="AG139">
        <v>0</v>
      </c>
      <c r="AH139">
        <v>0</v>
      </c>
      <c r="AI139">
        <v>1</v>
      </c>
      <c r="AJ139">
        <v>1.45</v>
      </c>
      <c r="AK139">
        <v>1</v>
      </c>
      <c r="AL139">
        <v>1</v>
      </c>
      <c r="AM139">
        <v>2</v>
      </c>
      <c r="AN139">
        <v>0</v>
      </c>
      <c r="AO139">
        <v>0</v>
      </c>
      <c r="AP139">
        <v>1</v>
      </c>
      <c r="AQ139">
        <v>1</v>
      </c>
      <c r="AR139">
        <v>0</v>
      </c>
      <c r="AS139" t="s">
        <v>3</v>
      </c>
      <c r="AT139">
        <v>2.4</v>
      </c>
      <c r="AU139" t="s">
        <v>3</v>
      </c>
      <c r="AV139">
        <v>1</v>
      </c>
      <c r="AW139">
        <v>2</v>
      </c>
      <c r="AX139">
        <v>65175446</v>
      </c>
      <c r="AY139">
        <v>1</v>
      </c>
      <c r="AZ139">
        <v>0</v>
      </c>
      <c r="BA139">
        <v>141</v>
      </c>
      <c r="BB139">
        <v>1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4.2</v>
      </c>
      <c r="BL139">
        <v>0</v>
      </c>
      <c r="BM139">
        <v>0</v>
      </c>
      <c r="BN139">
        <v>0</v>
      </c>
      <c r="BO139">
        <v>0</v>
      </c>
      <c r="BP139">
        <v>1</v>
      </c>
      <c r="BQ139">
        <v>0</v>
      </c>
      <c r="BR139">
        <v>4.2</v>
      </c>
      <c r="BS139">
        <v>0</v>
      </c>
      <c r="BT139">
        <v>0</v>
      </c>
      <c r="BU139">
        <v>0</v>
      </c>
      <c r="BV139">
        <v>0</v>
      </c>
      <c r="BW139">
        <v>1</v>
      </c>
      <c r="CV139">
        <v>0</v>
      </c>
      <c r="CW139">
        <f>ROUND(Y139*Source!I344*DO139,7)</f>
        <v>0</v>
      </c>
      <c r="CX139">
        <f>ROUND(Y139*Source!I344,7)</f>
        <v>9.7200000000000006</v>
      </c>
      <c r="CY139">
        <f>AB139</f>
        <v>2.54</v>
      </c>
      <c r="CZ139">
        <f>AF139</f>
        <v>1.75</v>
      </c>
      <c r="DA139">
        <f>AJ139</f>
        <v>1.45</v>
      </c>
      <c r="DB139">
        <f t="shared" si="71"/>
        <v>4.2</v>
      </c>
      <c r="DC139">
        <f t="shared" si="72"/>
        <v>0</v>
      </c>
      <c r="DD139" t="s">
        <v>3</v>
      </c>
      <c r="DE139" t="s">
        <v>3</v>
      </c>
      <c r="DF139">
        <f t="shared" si="73"/>
        <v>0</v>
      </c>
      <c r="DG139">
        <f>ROUND(ROUND(AF139*AJ139,2)*CX139,2)</f>
        <v>24.69</v>
      </c>
      <c r="DH139">
        <f t="shared" si="74"/>
        <v>0</v>
      </c>
      <c r="DI139">
        <f t="shared" si="75"/>
        <v>0</v>
      </c>
      <c r="DJ139">
        <f>DG139+DH139</f>
        <v>24.69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ROW(Source!A344)</f>
        <v>344</v>
      </c>
      <c r="B140">
        <v>65174513</v>
      </c>
      <c r="C140">
        <v>65175423</v>
      </c>
      <c r="D140">
        <v>59055023</v>
      </c>
      <c r="E140">
        <v>1</v>
      </c>
      <c r="F140">
        <v>1</v>
      </c>
      <c r="G140">
        <v>1</v>
      </c>
      <c r="H140">
        <v>2</v>
      </c>
      <c r="I140" t="s">
        <v>411</v>
      </c>
      <c r="J140" t="s">
        <v>412</v>
      </c>
      <c r="K140" t="s">
        <v>413</v>
      </c>
      <c r="L140">
        <v>1368</v>
      </c>
      <c r="N140">
        <v>1011</v>
      </c>
      <c r="O140" t="s">
        <v>341</v>
      </c>
      <c r="P140" t="s">
        <v>341</v>
      </c>
      <c r="Q140">
        <v>1</v>
      </c>
      <c r="W140">
        <v>0</v>
      </c>
      <c r="X140">
        <v>2013235323</v>
      </c>
      <c r="Y140">
        <f t="shared" si="70"/>
        <v>0.81</v>
      </c>
      <c r="AA140">
        <v>0</v>
      </c>
      <c r="AB140">
        <v>31.86</v>
      </c>
      <c r="AC140">
        <v>0</v>
      </c>
      <c r="AD140">
        <v>0</v>
      </c>
      <c r="AE140">
        <v>0</v>
      </c>
      <c r="AF140">
        <v>23.43</v>
      </c>
      <c r="AG140">
        <v>0</v>
      </c>
      <c r="AH140">
        <v>0</v>
      </c>
      <c r="AI140">
        <v>1</v>
      </c>
      <c r="AJ140">
        <v>1.36</v>
      </c>
      <c r="AK140">
        <v>1</v>
      </c>
      <c r="AL140">
        <v>1</v>
      </c>
      <c r="AM140">
        <v>2</v>
      </c>
      <c r="AN140">
        <v>0</v>
      </c>
      <c r="AO140">
        <v>0</v>
      </c>
      <c r="AP140">
        <v>1</v>
      </c>
      <c r="AQ140">
        <v>1</v>
      </c>
      <c r="AR140">
        <v>0</v>
      </c>
      <c r="AS140" t="s">
        <v>3</v>
      </c>
      <c r="AT140">
        <v>0.81</v>
      </c>
      <c r="AU140" t="s">
        <v>3</v>
      </c>
      <c r="AV140">
        <v>1</v>
      </c>
      <c r="AW140">
        <v>2</v>
      </c>
      <c r="AX140">
        <v>65175447</v>
      </c>
      <c r="AY140">
        <v>1</v>
      </c>
      <c r="AZ140">
        <v>0</v>
      </c>
      <c r="BA140">
        <v>142</v>
      </c>
      <c r="BB140">
        <v>1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18.978300000000001</v>
      </c>
      <c r="BL140">
        <v>0</v>
      </c>
      <c r="BM140">
        <v>0</v>
      </c>
      <c r="BN140">
        <v>0</v>
      </c>
      <c r="BO140">
        <v>0</v>
      </c>
      <c r="BP140">
        <v>1</v>
      </c>
      <c r="BQ140">
        <v>0</v>
      </c>
      <c r="BR140">
        <v>18.978300000000001</v>
      </c>
      <c r="BS140">
        <v>0</v>
      </c>
      <c r="BT140">
        <v>0</v>
      </c>
      <c r="BU140">
        <v>0</v>
      </c>
      <c r="BV140">
        <v>0</v>
      </c>
      <c r="BW140">
        <v>1</v>
      </c>
      <c r="CV140">
        <v>0</v>
      </c>
      <c r="CW140">
        <f>ROUND(Y140*Source!I344*DO140,7)</f>
        <v>0</v>
      </c>
      <c r="CX140">
        <f>ROUND(Y140*Source!I344,7)</f>
        <v>3.2805</v>
      </c>
      <c r="CY140">
        <f>AB140</f>
        <v>31.86</v>
      </c>
      <c r="CZ140">
        <f>AF140</f>
        <v>23.43</v>
      </c>
      <c r="DA140">
        <f>AJ140</f>
        <v>1.36</v>
      </c>
      <c r="DB140">
        <f t="shared" si="71"/>
        <v>18.98</v>
      </c>
      <c r="DC140">
        <f t="shared" si="72"/>
        <v>0</v>
      </c>
      <c r="DD140" t="s">
        <v>3</v>
      </c>
      <c r="DE140" t="s">
        <v>3</v>
      </c>
      <c r="DF140">
        <f t="shared" si="73"/>
        <v>0</v>
      </c>
      <c r="DG140">
        <f>ROUND(ROUND(AF140*AJ140,2)*CX140,2)</f>
        <v>104.52</v>
      </c>
      <c r="DH140">
        <f t="shared" si="74"/>
        <v>0</v>
      </c>
      <c r="DI140">
        <f t="shared" si="75"/>
        <v>0</v>
      </c>
      <c r="DJ140">
        <f>DG140+DH140</f>
        <v>104.52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ROW(Source!A344)</f>
        <v>344</v>
      </c>
      <c r="B141">
        <v>65174513</v>
      </c>
      <c r="C141">
        <v>65175423</v>
      </c>
      <c r="D141">
        <v>59055618</v>
      </c>
      <c r="E141">
        <v>1</v>
      </c>
      <c r="F141">
        <v>1</v>
      </c>
      <c r="G141">
        <v>1</v>
      </c>
      <c r="H141">
        <v>2</v>
      </c>
      <c r="I141" t="s">
        <v>414</v>
      </c>
      <c r="J141" t="s">
        <v>415</v>
      </c>
      <c r="K141" t="s">
        <v>416</v>
      </c>
      <c r="L141">
        <v>1368</v>
      </c>
      <c r="N141">
        <v>1011</v>
      </c>
      <c r="O141" t="s">
        <v>341</v>
      </c>
      <c r="P141" t="s">
        <v>341</v>
      </c>
      <c r="Q141">
        <v>1</v>
      </c>
      <c r="W141">
        <v>0</v>
      </c>
      <c r="X141">
        <v>-582323202</v>
      </c>
      <c r="Y141">
        <f t="shared" si="70"/>
        <v>0.81</v>
      </c>
      <c r="AA141">
        <v>0</v>
      </c>
      <c r="AB141">
        <v>1154.79</v>
      </c>
      <c r="AC141">
        <v>563.76</v>
      </c>
      <c r="AD141">
        <v>0</v>
      </c>
      <c r="AE141">
        <v>0</v>
      </c>
      <c r="AF141">
        <v>995.51</v>
      </c>
      <c r="AG141">
        <v>563.76</v>
      </c>
      <c r="AH141">
        <v>0</v>
      </c>
      <c r="AI141">
        <v>1</v>
      </c>
      <c r="AJ141">
        <v>1.1599999999999999</v>
      </c>
      <c r="AK141">
        <v>1</v>
      </c>
      <c r="AL141">
        <v>1</v>
      </c>
      <c r="AM141">
        <v>2</v>
      </c>
      <c r="AN141">
        <v>0</v>
      </c>
      <c r="AO141">
        <v>0</v>
      </c>
      <c r="AP141">
        <v>1</v>
      </c>
      <c r="AQ141">
        <v>1</v>
      </c>
      <c r="AR141">
        <v>0</v>
      </c>
      <c r="AS141" t="s">
        <v>3</v>
      </c>
      <c r="AT141">
        <v>0.81</v>
      </c>
      <c r="AU141" t="s">
        <v>3</v>
      </c>
      <c r="AV141">
        <v>1</v>
      </c>
      <c r="AW141">
        <v>2</v>
      </c>
      <c r="AX141">
        <v>65175448</v>
      </c>
      <c r="AY141">
        <v>1</v>
      </c>
      <c r="AZ141">
        <v>0</v>
      </c>
      <c r="BA141">
        <v>143</v>
      </c>
      <c r="BB141">
        <v>1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806.36310000000003</v>
      </c>
      <c r="BL141">
        <v>456.6456</v>
      </c>
      <c r="BM141">
        <v>0</v>
      </c>
      <c r="BN141">
        <v>0</v>
      </c>
      <c r="BO141">
        <v>0.81</v>
      </c>
      <c r="BP141">
        <v>1</v>
      </c>
      <c r="BQ141">
        <v>0</v>
      </c>
      <c r="BR141">
        <v>806.36310000000003</v>
      </c>
      <c r="BS141">
        <v>456.6456</v>
      </c>
      <c r="BT141">
        <v>0</v>
      </c>
      <c r="BU141">
        <v>0</v>
      </c>
      <c r="BV141">
        <v>0.81</v>
      </c>
      <c r="BW141">
        <v>1</v>
      </c>
      <c r="CV141">
        <v>0</v>
      </c>
      <c r="CW141">
        <f>ROUND(Y141*Source!I344*DO141,7)</f>
        <v>3.2805</v>
      </c>
      <c r="CX141">
        <f>ROUND(Y141*Source!I344,7)</f>
        <v>3.2805</v>
      </c>
      <c r="CY141">
        <f>AB141</f>
        <v>1154.79</v>
      </c>
      <c r="CZ141">
        <f>AF141</f>
        <v>995.51</v>
      </c>
      <c r="DA141">
        <f>AJ141</f>
        <v>1.1599999999999999</v>
      </c>
      <c r="DB141">
        <f t="shared" si="71"/>
        <v>806.36</v>
      </c>
      <c r="DC141">
        <f t="shared" si="72"/>
        <v>456.65</v>
      </c>
      <c r="DD141" t="s">
        <v>3</v>
      </c>
      <c r="DE141" t="s">
        <v>3</v>
      </c>
      <c r="DF141">
        <f t="shared" si="73"/>
        <v>0</v>
      </c>
      <c r="DG141">
        <f>ROUND(ROUND(AF141*AJ141,2)*CX141,2)</f>
        <v>3788.29</v>
      </c>
      <c r="DH141">
        <f t="shared" si="74"/>
        <v>1849.41</v>
      </c>
      <c r="DI141">
        <f t="shared" si="75"/>
        <v>0</v>
      </c>
      <c r="DJ141">
        <f>DG141+DH141</f>
        <v>5637.7</v>
      </c>
      <c r="DK141">
        <v>0</v>
      </c>
      <c r="DL141" t="s">
        <v>417</v>
      </c>
      <c r="DM141">
        <v>5</v>
      </c>
      <c r="DN141" t="s">
        <v>326</v>
      </c>
      <c r="DO141">
        <v>1</v>
      </c>
    </row>
    <row r="142" spans="1:119" x14ac:dyDescent="0.2">
      <c r="A142">
        <f>ROW(Source!A344)</f>
        <v>344</v>
      </c>
      <c r="B142">
        <v>65174513</v>
      </c>
      <c r="C142">
        <v>65175423</v>
      </c>
      <c r="D142">
        <v>59055768</v>
      </c>
      <c r="E142">
        <v>1</v>
      </c>
      <c r="F142">
        <v>1</v>
      </c>
      <c r="G142">
        <v>1</v>
      </c>
      <c r="H142">
        <v>2</v>
      </c>
      <c r="I142" t="s">
        <v>358</v>
      </c>
      <c r="J142" t="s">
        <v>359</v>
      </c>
      <c r="K142" t="s">
        <v>360</v>
      </c>
      <c r="L142">
        <v>1368</v>
      </c>
      <c r="N142">
        <v>1011</v>
      </c>
      <c r="O142" t="s">
        <v>341</v>
      </c>
      <c r="P142" t="s">
        <v>341</v>
      </c>
      <c r="Q142">
        <v>1</v>
      </c>
      <c r="W142">
        <v>0</v>
      </c>
      <c r="X142">
        <v>721652621</v>
      </c>
      <c r="Y142">
        <f t="shared" si="70"/>
        <v>0.01</v>
      </c>
      <c r="AA142">
        <v>0</v>
      </c>
      <c r="AB142">
        <v>578.28</v>
      </c>
      <c r="AC142">
        <v>490.55</v>
      </c>
      <c r="AD142">
        <v>0</v>
      </c>
      <c r="AE142">
        <v>0</v>
      </c>
      <c r="AF142">
        <v>477.92</v>
      </c>
      <c r="AG142">
        <v>490.55</v>
      </c>
      <c r="AH142">
        <v>0</v>
      </c>
      <c r="AI142">
        <v>1</v>
      </c>
      <c r="AJ142">
        <v>1.21</v>
      </c>
      <c r="AK142">
        <v>1</v>
      </c>
      <c r="AL142">
        <v>1</v>
      </c>
      <c r="AM142">
        <v>2</v>
      </c>
      <c r="AN142">
        <v>0</v>
      </c>
      <c r="AO142">
        <v>0</v>
      </c>
      <c r="AP142">
        <v>1</v>
      </c>
      <c r="AQ142">
        <v>1</v>
      </c>
      <c r="AR142">
        <v>0</v>
      </c>
      <c r="AS142" t="s">
        <v>3</v>
      </c>
      <c r="AT142">
        <v>0.01</v>
      </c>
      <c r="AU142" t="s">
        <v>3</v>
      </c>
      <c r="AV142">
        <v>1</v>
      </c>
      <c r="AW142">
        <v>2</v>
      </c>
      <c r="AX142">
        <v>65175449</v>
      </c>
      <c r="AY142">
        <v>1</v>
      </c>
      <c r="AZ142">
        <v>0</v>
      </c>
      <c r="BA142">
        <v>144</v>
      </c>
      <c r="BB142">
        <v>1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4.7792000000000003</v>
      </c>
      <c r="BL142">
        <v>4.9055</v>
      </c>
      <c r="BM142">
        <v>0</v>
      </c>
      <c r="BN142">
        <v>0</v>
      </c>
      <c r="BO142">
        <v>0.01</v>
      </c>
      <c r="BP142">
        <v>1</v>
      </c>
      <c r="BQ142">
        <v>0</v>
      </c>
      <c r="BR142">
        <v>4.7792000000000003</v>
      </c>
      <c r="BS142">
        <v>4.9055</v>
      </c>
      <c r="BT142">
        <v>0</v>
      </c>
      <c r="BU142">
        <v>0</v>
      </c>
      <c r="BV142">
        <v>0.01</v>
      </c>
      <c r="BW142">
        <v>1</v>
      </c>
      <c r="CV142">
        <v>0</v>
      </c>
      <c r="CW142">
        <f>ROUND(Y142*Source!I344*DO142,7)</f>
        <v>4.0500000000000001E-2</v>
      </c>
      <c r="CX142">
        <f>ROUND(Y142*Source!I344,7)</f>
        <v>4.0500000000000001E-2</v>
      </c>
      <c r="CY142">
        <f>AB142</f>
        <v>578.28</v>
      </c>
      <c r="CZ142">
        <f>AF142</f>
        <v>477.92</v>
      </c>
      <c r="DA142">
        <f>AJ142</f>
        <v>1.21</v>
      </c>
      <c r="DB142">
        <f t="shared" si="71"/>
        <v>4.78</v>
      </c>
      <c r="DC142">
        <f t="shared" si="72"/>
        <v>4.91</v>
      </c>
      <c r="DD142" t="s">
        <v>3</v>
      </c>
      <c r="DE142" t="s">
        <v>3</v>
      </c>
      <c r="DF142">
        <f t="shared" si="73"/>
        <v>0</v>
      </c>
      <c r="DG142">
        <f>ROUND(ROUND(AF142*AJ142,2)*CX142,2)</f>
        <v>23.42</v>
      </c>
      <c r="DH142">
        <f t="shared" si="74"/>
        <v>19.87</v>
      </c>
      <c r="DI142">
        <f t="shared" si="75"/>
        <v>0</v>
      </c>
      <c r="DJ142">
        <f>DG142+DH142</f>
        <v>43.290000000000006</v>
      </c>
      <c r="DK142">
        <v>0</v>
      </c>
      <c r="DL142" t="s">
        <v>342</v>
      </c>
      <c r="DM142">
        <v>4</v>
      </c>
      <c r="DN142" t="s">
        <v>326</v>
      </c>
      <c r="DO142">
        <v>1</v>
      </c>
    </row>
    <row r="143" spans="1:119" x14ac:dyDescent="0.2">
      <c r="A143">
        <f>ROW(Source!A344)</f>
        <v>344</v>
      </c>
      <c r="B143">
        <v>65174513</v>
      </c>
      <c r="C143">
        <v>65175423</v>
      </c>
      <c r="D143">
        <v>59010118</v>
      </c>
      <c r="E143">
        <v>1</v>
      </c>
      <c r="F143">
        <v>1</v>
      </c>
      <c r="G143">
        <v>1</v>
      </c>
      <c r="H143">
        <v>3</v>
      </c>
      <c r="I143" t="s">
        <v>418</v>
      </c>
      <c r="J143" t="s">
        <v>419</v>
      </c>
      <c r="K143" t="s">
        <v>420</v>
      </c>
      <c r="L143">
        <v>1348</v>
      </c>
      <c r="N143">
        <v>1009</v>
      </c>
      <c r="O143" t="s">
        <v>368</v>
      </c>
      <c r="P143" t="s">
        <v>368</v>
      </c>
      <c r="Q143">
        <v>1000</v>
      </c>
      <c r="W143">
        <v>0</v>
      </c>
      <c r="X143">
        <v>-700507852</v>
      </c>
      <c r="Y143">
        <f t="shared" si="70"/>
        <v>1E-4</v>
      </c>
      <c r="AA143">
        <v>87870.25</v>
      </c>
      <c r="AB143">
        <v>0</v>
      </c>
      <c r="AC143">
        <v>0</v>
      </c>
      <c r="AD143">
        <v>0</v>
      </c>
      <c r="AE143">
        <v>70296.2</v>
      </c>
      <c r="AF143">
        <v>0</v>
      </c>
      <c r="AG143">
        <v>0</v>
      </c>
      <c r="AH143">
        <v>0</v>
      </c>
      <c r="AI143">
        <v>1.25</v>
      </c>
      <c r="AJ143">
        <v>1</v>
      </c>
      <c r="AK143">
        <v>1</v>
      </c>
      <c r="AL143">
        <v>1</v>
      </c>
      <c r="AM143">
        <v>2</v>
      </c>
      <c r="AN143">
        <v>0</v>
      </c>
      <c r="AO143">
        <v>0</v>
      </c>
      <c r="AP143">
        <v>1</v>
      </c>
      <c r="AQ143">
        <v>1</v>
      </c>
      <c r="AR143">
        <v>0</v>
      </c>
      <c r="AS143" t="s">
        <v>3</v>
      </c>
      <c r="AT143">
        <v>1E-4</v>
      </c>
      <c r="AU143" t="s">
        <v>3</v>
      </c>
      <c r="AV143">
        <v>0</v>
      </c>
      <c r="AW143">
        <v>2</v>
      </c>
      <c r="AX143">
        <v>65175450</v>
      </c>
      <c r="AY143">
        <v>1</v>
      </c>
      <c r="AZ143">
        <v>0</v>
      </c>
      <c r="BA143">
        <v>145</v>
      </c>
      <c r="BB143">
        <v>1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7.0296200000000004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1</v>
      </c>
      <c r="BQ143">
        <v>7.0296200000000004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1</v>
      </c>
      <c r="CV143">
        <v>0</v>
      </c>
      <c r="CW143">
        <v>0</v>
      </c>
      <c r="CX143">
        <f>ROUND(Y143*Source!I344,7)</f>
        <v>4.0499999999999998E-4</v>
      </c>
      <c r="CY143">
        <f>AA143</f>
        <v>87870.25</v>
      </c>
      <c r="CZ143">
        <f>AE143</f>
        <v>70296.2</v>
      </c>
      <c r="DA143">
        <f>AI143</f>
        <v>1.25</v>
      </c>
      <c r="DB143">
        <f t="shared" si="71"/>
        <v>7.03</v>
      </c>
      <c r="DC143">
        <f t="shared" si="72"/>
        <v>0</v>
      </c>
      <c r="DD143" t="s">
        <v>3</v>
      </c>
      <c r="DE143" t="s">
        <v>3</v>
      </c>
      <c r="DF143">
        <f>ROUND(ROUND(AE143*AI143,2)*CX143,2)</f>
        <v>35.590000000000003</v>
      </c>
      <c r="DG143">
        <f t="shared" ref="DG143:DG153" si="81">ROUND(ROUND(AF143,2)*CX143,2)</f>
        <v>0</v>
      </c>
      <c r="DH143">
        <f t="shared" si="74"/>
        <v>0</v>
      </c>
      <c r="DI143">
        <f t="shared" si="75"/>
        <v>0</v>
      </c>
      <c r="DJ143">
        <f>DF143</f>
        <v>35.590000000000003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ROW(Source!A344)</f>
        <v>344</v>
      </c>
      <c r="B144">
        <v>65174513</v>
      </c>
      <c r="C144">
        <v>65175423</v>
      </c>
      <c r="D144">
        <v>59016702</v>
      </c>
      <c r="E144">
        <v>1</v>
      </c>
      <c r="F144">
        <v>1</v>
      </c>
      <c r="G144">
        <v>1</v>
      </c>
      <c r="H144">
        <v>3</v>
      </c>
      <c r="I144" t="s">
        <v>421</v>
      </c>
      <c r="J144" t="s">
        <v>422</v>
      </c>
      <c r="K144" t="s">
        <v>423</v>
      </c>
      <c r="L144">
        <v>1346</v>
      </c>
      <c r="N144">
        <v>1009</v>
      </c>
      <c r="O144" t="s">
        <v>63</v>
      </c>
      <c r="P144" t="s">
        <v>63</v>
      </c>
      <c r="Q144">
        <v>1</v>
      </c>
      <c r="W144">
        <v>0</v>
      </c>
      <c r="X144">
        <v>1876048485</v>
      </c>
      <c r="Y144">
        <f t="shared" si="70"/>
        <v>3.9E-2</v>
      </c>
      <c r="AA144">
        <v>88.04</v>
      </c>
      <c r="AB144">
        <v>0</v>
      </c>
      <c r="AC144">
        <v>0</v>
      </c>
      <c r="AD144">
        <v>0</v>
      </c>
      <c r="AE144">
        <v>83.06</v>
      </c>
      <c r="AF144">
        <v>0</v>
      </c>
      <c r="AG144">
        <v>0</v>
      </c>
      <c r="AH144">
        <v>0</v>
      </c>
      <c r="AI144">
        <v>1.06</v>
      </c>
      <c r="AJ144">
        <v>1</v>
      </c>
      <c r="AK144">
        <v>1</v>
      </c>
      <c r="AL144">
        <v>1</v>
      </c>
      <c r="AM144">
        <v>2</v>
      </c>
      <c r="AN144">
        <v>0</v>
      </c>
      <c r="AO144">
        <v>0</v>
      </c>
      <c r="AP144">
        <v>1</v>
      </c>
      <c r="AQ144">
        <v>1</v>
      </c>
      <c r="AR144">
        <v>0</v>
      </c>
      <c r="AS144" t="s">
        <v>3</v>
      </c>
      <c r="AT144">
        <v>3.9E-2</v>
      </c>
      <c r="AU144" t="s">
        <v>3</v>
      </c>
      <c r="AV144">
        <v>0</v>
      </c>
      <c r="AW144">
        <v>2</v>
      </c>
      <c r="AX144">
        <v>65175451</v>
      </c>
      <c r="AY144">
        <v>1</v>
      </c>
      <c r="AZ144">
        <v>0</v>
      </c>
      <c r="BA144">
        <v>146</v>
      </c>
      <c r="BB144">
        <v>1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3.2393399999999999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1</v>
      </c>
      <c r="BQ144">
        <v>3.2393399999999999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1</v>
      </c>
      <c r="CV144">
        <v>0</v>
      </c>
      <c r="CW144">
        <v>0</v>
      </c>
      <c r="CX144">
        <f>ROUND(Y144*Source!I344,7)</f>
        <v>0.15795000000000001</v>
      </c>
      <c r="CY144">
        <f>AA144</f>
        <v>88.04</v>
      </c>
      <c r="CZ144">
        <f>AE144</f>
        <v>83.06</v>
      </c>
      <c r="DA144">
        <f>AI144</f>
        <v>1.06</v>
      </c>
      <c r="DB144">
        <f t="shared" si="71"/>
        <v>3.24</v>
      </c>
      <c r="DC144">
        <f t="shared" si="72"/>
        <v>0</v>
      </c>
      <c r="DD144" t="s">
        <v>3</v>
      </c>
      <c r="DE144" t="s">
        <v>3</v>
      </c>
      <c r="DF144">
        <f>ROUND(ROUND(AE144*AI144,2)*CX144,2)</f>
        <v>13.91</v>
      </c>
      <c r="DG144">
        <f t="shared" si="81"/>
        <v>0</v>
      </c>
      <c r="DH144">
        <f t="shared" si="74"/>
        <v>0</v>
      </c>
      <c r="DI144">
        <f t="shared" si="75"/>
        <v>0</v>
      </c>
      <c r="DJ144">
        <f>DF144</f>
        <v>13.91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ROW(Source!A344)</f>
        <v>344</v>
      </c>
      <c r="B145">
        <v>65174513</v>
      </c>
      <c r="C145">
        <v>65175423</v>
      </c>
      <c r="D145">
        <v>59018823</v>
      </c>
      <c r="E145">
        <v>1</v>
      </c>
      <c r="F145">
        <v>1</v>
      </c>
      <c r="G145">
        <v>1</v>
      </c>
      <c r="H145">
        <v>3</v>
      </c>
      <c r="I145" t="s">
        <v>424</v>
      </c>
      <c r="J145" t="s">
        <v>425</v>
      </c>
      <c r="K145" t="s">
        <v>426</v>
      </c>
      <c r="L145">
        <v>1339</v>
      </c>
      <c r="N145">
        <v>1007</v>
      </c>
      <c r="O145" t="s">
        <v>53</v>
      </c>
      <c r="P145" t="s">
        <v>53</v>
      </c>
      <c r="Q145">
        <v>1</v>
      </c>
      <c r="W145">
        <v>0</v>
      </c>
      <c r="X145">
        <v>-1677968575</v>
      </c>
      <c r="Y145">
        <f t="shared" si="70"/>
        <v>0.01</v>
      </c>
      <c r="AA145">
        <v>9594.85</v>
      </c>
      <c r="AB145">
        <v>0</v>
      </c>
      <c r="AC145">
        <v>0</v>
      </c>
      <c r="AD145">
        <v>0</v>
      </c>
      <c r="AE145">
        <v>7555</v>
      </c>
      <c r="AF145">
        <v>0</v>
      </c>
      <c r="AG145">
        <v>0</v>
      </c>
      <c r="AH145">
        <v>0</v>
      </c>
      <c r="AI145">
        <v>1.27</v>
      </c>
      <c r="AJ145">
        <v>1</v>
      </c>
      <c r="AK145">
        <v>1</v>
      </c>
      <c r="AL145">
        <v>1</v>
      </c>
      <c r="AM145">
        <v>2</v>
      </c>
      <c r="AN145">
        <v>0</v>
      </c>
      <c r="AO145">
        <v>0</v>
      </c>
      <c r="AP145">
        <v>1</v>
      </c>
      <c r="AQ145">
        <v>1</v>
      </c>
      <c r="AR145">
        <v>0</v>
      </c>
      <c r="AS145" t="s">
        <v>3</v>
      </c>
      <c r="AT145">
        <v>0.01</v>
      </c>
      <c r="AU145" t="s">
        <v>3</v>
      </c>
      <c r="AV145">
        <v>0</v>
      </c>
      <c r="AW145">
        <v>2</v>
      </c>
      <c r="AX145">
        <v>65175452</v>
      </c>
      <c r="AY145">
        <v>1</v>
      </c>
      <c r="AZ145">
        <v>0</v>
      </c>
      <c r="BA145">
        <v>147</v>
      </c>
      <c r="BB145">
        <v>1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75.55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1</v>
      </c>
      <c r="BQ145">
        <v>75.55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1</v>
      </c>
      <c r="CV145">
        <v>0</v>
      </c>
      <c r="CW145">
        <v>0</v>
      </c>
      <c r="CX145">
        <f>ROUND(Y145*Source!I344,7)</f>
        <v>4.0500000000000001E-2</v>
      </c>
      <c r="CY145">
        <f>AA145</f>
        <v>9594.85</v>
      </c>
      <c r="CZ145">
        <f>AE145</f>
        <v>7555</v>
      </c>
      <c r="DA145">
        <f>AI145</f>
        <v>1.27</v>
      </c>
      <c r="DB145">
        <f t="shared" si="71"/>
        <v>75.55</v>
      </c>
      <c r="DC145">
        <f t="shared" si="72"/>
        <v>0</v>
      </c>
      <c r="DD145" t="s">
        <v>3</v>
      </c>
      <c r="DE145" t="s">
        <v>3</v>
      </c>
      <c r="DF145">
        <f>ROUND(ROUND(AE145*AI145,2)*CX145,2)</f>
        <v>388.59</v>
      </c>
      <c r="DG145">
        <f t="shared" si="81"/>
        <v>0</v>
      </c>
      <c r="DH145">
        <f t="shared" si="74"/>
        <v>0</v>
      </c>
      <c r="DI145">
        <f t="shared" si="75"/>
        <v>0</v>
      </c>
      <c r="DJ145">
        <f>DF145</f>
        <v>388.59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ROW(Source!A344)</f>
        <v>344</v>
      </c>
      <c r="B146">
        <v>65174513</v>
      </c>
      <c r="C146">
        <v>65175423</v>
      </c>
      <c r="D146">
        <v>58938947</v>
      </c>
      <c r="E146">
        <v>109</v>
      </c>
      <c r="F146">
        <v>1</v>
      </c>
      <c r="G146">
        <v>1</v>
      </c>
      <c r="H146">
        <v>3</v>
      </c>
      <c r="I146" t="s">
        <v>378</v>
      </c>
      <c r="J146" t="s">
        <v>3</v>
      </c>
      <c r="K146" t="s">
        <v>379</v>
      </c>
      <c r="L146">
        <v>3277935</v>
      </c>
      <c r="N146">
        <v>1013</v>
      </c>
      <c r="O146" t="s">
        <v>380</v>
      </c>
      <c r="P146" t="s">
        <v>380</v>
      </c>
      <c r="Q146">
        <v>1</v>
      </c>
      <c r="W146">
        <v>0</v>
      </c>
      <c r="X146">
        <v>274903907</v>
      </c>
      <c r="Y146">
        <f t="shared" si="70"/>
        <v>2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0</v>
      </c>
      <c r="AP146">
        <v>0</v>
      </c>
      <c r="AQ146">
        <v>1</v>
      </c>
      <c r="AR146">
        <v>0</v>
      </c>
      <c r="AS146" t="s">
        <v>3</v>
      </c>
      <c r="AT146">
        <v>2</v>
      </c>
      <c r="AU146" t="s">
        <v>3</v>
      </c>
      <c r="AV146">
        <v>0</v>
      </c>
      <c r="AW146">
        <v>2</v>
      </c>
      <c r="AX146">
        <v>65175453</v>
      </c>
      <c r="AY146">
        <v>1</v>
      </c>
      <c r="AZ146">
        <v>0</v>
      </c>
      <c r="BA146">
        <v>148</v>
      </c>
      <c r="BB146">
        <v>1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v>0</v>
      </c>
      <c r="CX146">
        <f>ROUND(Y146*Source!I344,7)</f>
        <v>8.1</v>
      </c>
      <c r="CY146">
        <f>AA146</f>
        <v>0</v>
      </c>
      <c r="CZ146">
        <f>AE146</f>
        <v>0</v>
      </c>
      <c r="DA146">
        <f>AI146</f>
        <v>1</v>
      </c>
      <c r="DB146">
        <f t="shared" si="71"/>
        <v>0</v>
      </c>
      <c r="DC146">
        <f t="shared" si="72"/>
        <v>0</v>
      </c>
      <c r="DD146" t="s">
        <v>3</v>
      </c>
      <c r="DE146" t="s">
        <v>3</v>
      </c>
      <c r="DF146">
        <f t="shared" ref="DF146:DF157" si="82">ROUND(ROUND(AE146,2)*CX146,2)</f>
        <v>0</v>
      </c>
      <c r="DG146">
        <f t="shared" si="81"/>
        <v>0</v>
      </c>
      <c r="DH146">
        <f t="shared" si="74"/>
        <v>0</v>
      </c>
      <c r="DI146">
        <f t="shared" si="75"/>
        <v>0</v>
      </c>
      <c r="DJ146">
        <f>DF146</f>
        <v>0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ROW(Source!A345)</f>
        <v>345</v>
      </c>
      <c r="B147">
        <v>65174513</v>
      </c>
      <c r="C147">
        <v>65175454</v>
      </c>
      <c r="D147">
        <v>58933394</v>
      </c>
      <c r="E147">
        <v>109</v>
      </c>
      <c r="F147">
        <v>1</v>
      </c>
      <c r="G147">
        <v>1</v>
      </c>
      <c r="H147">
        <v>1</v>
      </c>
      <c r="I147" t="s">
        <v>331</v>
      </c>
      <c r="J147" t="s">
        <v>3</v>
      </c>
      <c r="K147" t="s">
        <v>332</v>
      </c>
      <c r="L147">
        <v>1369</v>
      </c>
      <c r="N147">
        <v>1013</v>
      </c>
      <c r="O147" t="s">
        <v>333</v>
      </c>
      <c r="P147" t="s">
        <v>333</v>
      </c>
      <c r="Q147">
        <v>1</v>
      </c>
      <c r="W147">
        <v>0</v>
      </c>
      <c r="X147">
        <v>-236928766</v>
      </c>
      <c r="Y147">
        <f t="shared" si="70"/>
        <v>16.7</v>
      </c>
      <c r="AA147">
        <v>0</v>
      </c>
      <c r="AB147">
        <v>0</v>
      </c>
      <c r="AC147">
        <v>0</v>
      </c>
      <c r="AD147">
        <v>399.03</v>
      </c>
      <c r="AE147">
        <v>0</v>
      </c>
      <c r="AF147">
        <v>0</v>
      </c>
      <c r="AG147">
        <v>0</v>
      </c>
      <c r="AH147">
        <v>399.03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0</v>
      </c>
      <c r="AP147">
        <v>1</v>
      </c>
      <c r="AQ147">
        <v>1</v>
      </c>
      <c r="AR147">
        <v>0</v>
      </c>
      <c r="AS147" t="s">
        <v>3</v>
      </c>
      <c r="AT147">
        <v>16.7</v>
      </c>
      <c r="AU147" t="s">
        <v>3</v>
      </c>
      <c r="AV147">
        <v>1</v>
      </c>
      <c r="AW147">
        <v>2</v>
      </c>
      <c r="AX147">
        <v>65175473</v>
      </c>
      <c r="AY147">
        <v>1</v>
      </c>
      <c r="AZ147">
        <v>0</v>
      </c>
      <c r="BA147">
        <v>149</v>
      </c>
      <c r="BB147">
        <v>1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6663.8009999999995</v>
      </c>
      <c r="BN147">
        <v>16.7</v>
      </c>
      <c r="BO147">
        <v>0</v>
      </c>
      <c r="BP147">
        <v>1</v>
      </c>
      <c r="BQ147">
        <v>0</v>
      </c>
      <c r="BR147">
        <v>0</v>
      </c>
      <c r="BS147">
        <v>0</v>
      </c>
      <c r="BT147">
        <v>6663.8009999999995</v>
      </c>
      <c r="BU147">
        <v>16.7</v>
      </c>
      <c r="BV147">
        <v>0</v>
      </c>
      <c r="BW147">
        <v>1</v>
      </c>
      <c r="CU147">
        <f>ROUND(AT147*Source!I345*AH147*AL147,2)</f>
        <v>999.57</v>
      </c>
      <c r="CV147">
        <f>ROUND(Y147*Source!I345,7)</f>
        <v>2.5049999999999999</v>
      </c>
      <c r="CW147">
        <v>0</v>
      </c>
      <c r="CX147">
        <f>ROUND(Y147*Source!I345,7)</f>
        <v>2.5049999999999999</v>
      </c>
      <c r="CY147">
        <f t="shared" ref="CY147:CY152" si="83">AD147</f>
        <v>399.03</v>
      </c>
      <c r="CZ147">
        <f t="shared" ref="CZ147:CZ152" si="84">AH147</f>
        <v>399.03</v>
      </c>
      <c r="DA147">
        <f t="shared" ref="DA147:DA152" si="85">AL147</f>
        <v>1</v>
      </c>
      <c r="DB147">
        <f t="shared" si="71"/>
        <v>6663.8</v>
      </c>
      <c r="DC147">
        <f t="shared" si="72"/>
        <v>0</v>
      </c>
      <c r="DD147" t="s">
        <v>3</v>
      </c>
      <c r="DE147" t="s">
        <v>3</v>
      </c>
      <c r="DF147">
        <f t="shared" si="82"/>
        <v>0</v>
      </c>
      <c r="DG147">
        <f t="shared" si="81"/>
        <v>0</v>
      </c>
      <c r="DH147">
        <f t="shared" si="74"/>
        <v>0</v>
      </c>
      <c r="DI147">
        <f t="shared" si="75"/>
        <v>999.57</v>
      </c>
      <c r="DJ147">
        <f t="shared" ref="DJ147:DJ152" si="86">DI147</f>
        <v>999.57</v>
      </c>
      <c r="DK147">
        <v>1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ROW(Source!A345)</f>
        <v>345</v>
      </c>
      <c r="B148">
        <v>65174513</v>
      </c>
      <c r="C148">
        <v>65175454</v>
      </c>
      <c r="D148">
        <v>58933396</v>
      </c>
      <c r="E148">
        <v>109</v>
      </c>
      <c r="F148">
        <v>1</v>
      </c>
      <c r="G148">
        <v>1</v>
      </c>
      <c r="H148">
        <v>1</v>
      </c>
      <c r="I148" t="s">
        <v>334</v>
      </c>
      <c r="J148" t="s">
        <v>3</v>
      </c>
      <c r="K148" t="s">
        <v>335</v>
      </c>
      <c r="L148">
        <v>1369</v>
      </c>
      <c r="N148">
        <v>1013</v>
      </c>
      <c r="O148" t="s">
        <v>333</v>
      </c>
      <c r="P148" t="s">
        <v>333</v>
      </c>
      <c r="Q148">
        <v>1</v>
      </c>
      <c r="W148">
        <v>0</v>
      </c>
      <c r="X148">
        <v>-587036825</v>
      </c>
      <c r="Y148">
        <f t="shared" si="70"/>
        <v>11.29</v>
      </c>
      <c r="AA148">
        <v>0</v>
      </c>
      <c r="AB148">
        <v>0</v>
      </c>
      <c r="AC148">
        <v>0</v>
      </c>
      <c r="AD148">
        <v>435.64</v>
      </c>
      <c r="AE148">
        <v>0</v>
      </c>
      <c r="AF148">
        <v>0</v>
      </c>
      <c r="AG148">
        <v>0</v>
      </c>
      <c r="AH148">
        <v>435.64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0</v>
      </c>
      <c r="AP148">
        <v>1</v>
      </c>
      <c r="AQ148">
        <v>1</v>
      </c>
      <c r="AR148">
        <v>0</v>
      </c>
      <c r="AS148" t="s">
        <v>3</v>
      </c>
      <c r="AT148">
        <v>11.29</v>
      </c>
      <c r="AU148" t="s">
        <v>3</v>
      </c>
      <c r="AV148">
        <v>1</v>
      </c>
      <c r="AW148">
        <v>2</v>
      </c>
      <c r="AX148">
        <v>65175474</v>
      </c>
      <c r="AY148">
        <v>1</v>
      </c>
      <c r="AZ148">
        <v>0</v>
      </c>
      <c r="BA148">
        <v>150</v>
      </c>
      <c r="BB148">
        <v>1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4918.3755999999994</v>
      </c>
      <c r="BN148">
        <v>11.29</v>
      </c>
      <c r="BO148">
        <v>0</v>
      </c>
      <c r="BP148">
        <v>1</v>
      </c>
      <c r="BQ148">
        <v>0</v>
      </c>
      <c r="BR148">
        <v>0</v>
      </c>
      <c r="BS148">
        <v>0</v>
      </c>
      <c r="BT148">
        <v>4918.3755999999994</v>
      </c>
      <c r="BU148">
        <v>11.29</v>
      </c>
      <c r="BV148">
        <v>0</v>
      </c>
      <c r="BW148">
        <v>1</v>
      </c>
      <c r="CU148">
        <f>ROUND(AT148*Source!I345*AH148*AL148,2)</f>
        <v>737.76</v>
      </c>
      <c r="CV148">
        <f>ROUND(Y148*Source!I345,7)</f>
        <v>1.6935</v>
      </c>
      <c r="CW148">
        <v>0</v>
      </c>
      <c r="CX148">
        <f>ROUND(Y148*Source!I345,7)</f>
        <v>1.6935</v>
      </c>
      <c r="CY148">
        <f t="shared" si="83"/>
        <v>435.64</v>
      </c>
      <c r="CZ148">
        <f t="shared" si="84"/>
        <v>435.64</v>
      </c>
      <c r="DA148">
        <f t="shared" si="85"/>
        <v>1</v>
      </c>
      <c r="DB148">
        <f t="shared" si="71"/>
        <v>4918.38</v>
      </c>
      <c r="DC148">
        <f t="shared" si="72"/>
        <v>0</v>
      </c>
      <c r="DD148" t="s">
        <v>3</v>
      </c>
      <c r="DE148" t="s">
        <v>3</v>
      </c>
      <c r="DF148">
        <f t="shared" si="82"/>
        <v>0</v>
      </c>
      <c r="DG148">
        <f t="shared" si="81"/>
        <v>0</v>
      </c>
      <c r="DH148">
        <f t="shared" si="74"/>
        <v>0</v>
      </c>
      <c r="DI148">
        <f t="shared" si="75"/>
        <v>737.76</v>
      </c>
      <c r="DJ148">
        <f t="shared" si="86"/>
        <v>737.76</v>
      </c>
      <c r="DK148">
        <v>1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ROW(Source!A345)</f>
        <v>345</v>
      </c>
      <c r="B149">
        <v>65174513</v>
      </c>
      <c r="C149">
        <v>65175454</v>
      </c>
      <c r="D149">
        <v>58933400</v>
      </c>
      <c r="E149">
        <v>109</v>
      </c>
      <c r="F149">
        <v>1</v>
      </c>
      <c r="G149">
        <v>1</v>
      </c>
      <c r="H149">
        <v>1</v>
      </c>
      <c r="I149" t="s">
        <v>403</v>
      </c>
      <c r="J149" t="s">
        <v>3</v>
      </c>
      <c r="K149" t="s">
        <v>404</v>
      </c>
      <c r="L149">
        <v>1369</v>
      </c>
      <c r="N149">
        <v>1013</v>
      </c>
      <c r="O149" t="s">
        <v>333</v>
      </c>
      <c r="P149" t="s">
        <v>333</v>
      </c>
      <c r="Q149">
        <v>1</v>
      </c>
      <c r="W149">
        <v>0</v>
      </c>
      <c r="X149">
        <v>-512803540</v>
      </c>
      <c r="Y149">
        <f t="shared" si="70"/>
        <v>14.06</v>
      </c>
      <c r="AA149">
        <v>0</v>
      </c>
      <c r="AB149">
        <v>0</v>
      </c>
      <c r="AC149">
        <v>0</v>
      </c>
      <c r="AD149">
        <v>490.55</v>
      </c>
      <c r="AE149">
        <v>0</v>
      </c>
      <c r="AF149">
        <v>0</v>
      </c>
      <c r="AG149">
        <v>0</v>
      </c>
      <c r="AH149">
        <v>490.55</v>
      </c>
      <c r="AI149">
        <v>1</v>
      </c>
      <c r="AJ149">
        <v>1</v>
      </c>
      <c r="AK149">
        <v>1</v>
      </c>
      <c r="AL149">
        <v>1</v>
      </c>
      <c r="AM149">
        <v>-2</v>
      </c>
      <c r="AN149">
        <v>0</v>
      </c>
      <c r="AO149">
        <v>0</v>
      </c>
      <c r="AP149">
        <v>1</v>
      </c>
      <c r="AQ149">
        <v>1</v>
      </c>
      <c r="AR149">
        <v>0</v>
      </c>
      <c r="AS149" t="s">
        <v>3</v>
      </c>
      <c r="AT149">
        <v>14.06</v>
      </c>
      <c r="AU149" t="s">
        <v>3</v>
      </c>
      <c r="AV149">
        <v>1</v>
      </c>
      <c r="AW149">
        <v>2</v>
      </c>
      <c r="AX149">
        <v>65175475</v>
      </c>
      <c r="AY149">
        <v>1</v>
      </c>
      <c r="AZ149">
        <v>0</v>
      </c>
      <c r="BA149">
        <v>151</v>
      </c>
      <c r="BB149">
        <v>1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6897.1330000000007</v>
      </c>
      <c r="BN149">
        <v>14.06</v>
      </c>
      <c r="BO149">
        <v>0</v>
      </c>
      <c r="BP149">
        <v>1</v>
      </c>
      <c r="BQ149">
        <v>0</v>
      </c>
      <c r="BR149">
        <v>0</v>
      </c>
      <c r="BS149">
        <v>0</v>
      </c>
      <c r="BT149">
        <v>6897.1330000000007</v>
      </c>
      <c r="BU149">
        <v>14.06</v>
      </c>
      <c r="BV149">
        <v>0</v>
      </c>
      <c r="BW149">
        <v>1</v>
      </c>
      <c r="CU149">
        <f>ROUND(AT149*Source!I345*AH149*AL149,2)</f>
        <v>1034.57</v>
      </c>
      <c r="CV149">
        <f>ROUND(Y149*Source!I345,7)</f>
        <v>2.109</v>
      </c>
      <c r="CW149">
        <v>0</v>
      </c>
      <c r="CX149">
        <f>ROUND(Y149*Source!I345,7)</f>
        <v>2.109</v>
      </c>
      <c r="CY149">
        <f t="shared" si="83"/>
        <v>490.55</v>
      </c>
      <c r="CZ149">
        <f t="shared" si="84"/>
        <v>490.55</v>
      </c>
      <c r="DA149">
        <f t="shared" si="85"/>
        <v>1</v>
      </c>
      <c r="DB149">
        <f t="shared" si="71"/>
        <v>6897.13</v>
      </c>
      <c r="DC149">
        <f t="shared" si="72"/>
        <v>0</v>
      </c>
      <c r="DD149" t="s">
        <v>3</v>
      </c>
      <c r="DE149" t="s">
        <v>3</v>
      </c>
      <c r="DF149">
        <f t="shared" si="82"/>
        <v>0</v>
      </c>
      <c r="DG149">
        <f t="shared" si="81"/>
        <v>0</v>
      </c>
      <c r="DH149">
        <f t="shared" si="74"/>
        <v>0</v>
      </c>
      <c r="DI149">
        <f t="shared" si="75"/>
        <v>1034.57</v>
      </c>
      <c r="DJ149">
        <f t="shared" si="86"/>
        <v>1034.57</v>
      </c>
      <c r="DK149">
        <v>1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ROW(Source!A345)</f>
        <v>345</v>
      </c>
      <c r="B150">
        <v>65174513</v>
      </c>
      <c r="C150">
        <v>65175454</v>
      </c>
      <c r="D150">
        <v>58933403</v>
      </c>
      <c r="E150">
        <v>109</v>
      </c>
      <c r="F150">
        <v>1</v>
      </c>
      <c r="G150">
        <v>1</v>
      </c>
      <c r="H150">
        <v>1</v>
      </c>
      <c r="I150" t="s">
        <v>409</v>
      </c>
      <c r="J150" t="s">
        <v>3</v>
      </c>
      <c r="K150" t="s">
        <v>410</v>
      </c>
      <c r="L150">
        <v>1369</v>
      </c>
      <c r="N150">
        <v>1013</v>
      </c>
      <c r="O150" t="s">
        <v>333</v>
      </c>
      <c r="P150" t="s">
        <v>333</v>
      </c>
      <c r="Q150">
        <v>1</v>
      </c>
      <c r="W150">
        <v>0</v>
      </c>
      <c r="X150">
        <v>1518711480</v>
      </c>
      <c r="Y150">
        <f t="shared" si="70"/>
        <v>8.57</v>
      </c>
      <c r="AA150">
        <v>0</v>
      </c>
      <c r="AB150">
        <v>0</v>
      </c>
      <c r="AC150">
        <v>0</v>
      </c>
      <c r="AD150">
        <v>563.76</v>
      </c>
      <c r="AE150">
        <v>0</v>
      </c>
      <c r="AF150">
        <v>0</v>
      </c>
      <c r="AG150">
        <v>0</v>
      </c>
      <c r="AH150">
        <v>563.76</v>
      </c>
      <c r="AI150">
        <v>1</v>
      </c>
      <c r="AJ150">
        <v>1</v>
      </c>
      <c r="AK150">
        <v>1</v>
      </c>
      <c r="AL150">
        <v>1</v>
      </c>
      <c r="AM150">
        <v>-2</v>
      </c>
      <c r="AN150">
        <v>0</v>
      </c>
      <c r="AO150">
        <v>0</v>
      </c>
      <c r="AP150">
        <v>1</v>
      </c>
      <c r="AQ150">
        <v>1</v>
      </c>
      <c r="AR150">
        <v>0</v>
      </c>
      <c r="AS150" t="s">
        <v>3</v>
      </c>
      <c r="AT150">
        <v>8.57</v>
      </c>
      <c r="AU150" t="s">
        <v>3</v>
      </c>
      <c r="AV150">
        <v>1</v>
      </c>
      <c r="AW150">
        <v>2</v>
      </c>
      <c r="AX150">
        <v>65175476</v>
      </c>
      <c r="AY150">
        <v>1</v>
      </c>
      <c r="AZ150">
        <v>0</v>
      </c>
      <c r="BA150">
        <v>152</v>
      </c>
      <c r="BB150">
        <v>1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4831.4232000000002</v>
      </c>
      <c r="BN150">
        <v>8.57</v>
      </c>
      <c r="BO150">
        <v>0</v>
      </c>
      <c r="BP150">
        <v>1</v>
      </c>
      <c r="BQ150">
        <v>0</v>
      </c>
      <c r="BR150">
        <v>0</v>
      </c>
      <c r="BS150">
        <v>0</v>
      </c>
      <c r="BT150">
        <v>4831.4232000000002</v>
      </c>
      <c r="BU150">
        <v>8.57</v>
      </c>
      <c r="BV150">
        <v>0</v>
      </c>
      <c r="BW150">
        <v>1</v>
      </c>
      <c r="CU150">
        <f>ROUND(AT150*Source!I345*AH150*AL150,2)</f>
        <v>724.71</v>
      </c>
      <c r="CV150">
        <f>ROUND(Y150*Source!I345,7)</f>
        <v>1.2855000000000001</v>
      </c>
      <c r="CW150">
        <v>0</v>
      </c>
      <c r="CX150">
        <f>ROUND(Y150*Source!I345,7)</f>
        <v>1.2855000000000001</v>
      </c>
      <c r="CY150">
        <f t="shared" si="83"/>
        <v>563.76</v>
      </c>
      <c r="CZ150">
        <f t="shared" si="84"/>
        <v>563.76</v>
      </c>
      <c r="DA150">
        <f t="shared" si="85"/>
        <v>1</v>
      </c>
      <c r="DB150">
        <f t="shared" si="71"/>
        <v>4831.42</v>
      </c>
      <c r="DC150">
        <f t="shared" si="72"/>
        <v>0</v>
      </c>
      <c r="DD150" t="s">
        <v>3</v>
      </c>
      <c r="DE150" t="s">
        <v>3</v>
      </c>
      <c r="DF150">
        <f t="shared" si="82"/>
        <v>0</v>
      </c>
      <c r="DG150">
        <f t="shared" si="81"/>
        <v>0</v>
      </c>
      <c r="DH150">
        <f t="shared" si="74"/>
        <v>0</v>
      </c>
      <c r="DI150">
        <f t="shared" si="75"/>
        <v>724.71</v>
      </c>
      <c r="DJ150">
        <f t="shared" si="86"/>
        <v>724.71</v>
      </c>
      <c r="DK150">
        <v>1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ROW(Source!A345)</f>
        <v>345</v>
      </c>
      <c r="B151">
        <v>65174513</v>
      </c>
      <c r="C151">
        <v>65175454</v>
      </c>
      <c r="D151">
        <v>58933407</v>
      </c>
      <c r="E151">
        <v>109</v>
      </c>
      <c r="F151">
        <v>1</v>
      </c>
      <c r="G151">
        <v>1</v>
      </c>
      <c r="H151">
        <v>1</v>
      </c>
      <c r="I151" t="s">
        <v>399</v>
      </c>
      <c r="J151" t="s">
        <v>3</v>
      </c>
      <c r="K151" t="s">
        <v>400</v>
      </c>
      <c r="L151">
        <v>1369</v>
      </c>
      <c r="N151">
        <v>1013</v>
      </c>
      <c r="O151" t="s">
        <v>333</v>
      </c>
      <c r="P151" t="s">
        <v>333</v>
      </c>
      <c r="Q151">
        <v>1</v>
      </c>
      <c r="W151">
        <v>0</v>
      </c>
      <c r="X151">
        <v>286205319</v>
      </c>
      <c r="Y151">
        <f t="shared" si="70"/>
        <v>0.17</v>
      </c>
      <c r="AA151">
        <v>0</v>
      </c>
      <c r="AB151">
        <v>0</v>
      </c>
      <c r="AC151">
        <v>0</v>
      </c>
      <c r="AD151">
        <v>658.94</v>
      </c>
      <c r="AE151">
        <v>0</v>
      </c>
      <c r="AF151">
        <v>0</v>
      </c>
      <c r="AG151">
        <v>0</v>
      </c>
      <c r="AH151">
        <v>658.94</v>
      </c>
      <c r="AI151">
        <v>1</v>
      </c>
      <c r="AJ151">
        <v>1</v>
      </c>
      <c r="AK151">
        <v>1</v>
      </c>
      <c r="AL151">
        <v>1</v>
      </c>
      <c r="AM151">
        <v>-2</v>
      </c>
      <c r="AN151">
        <v>0</v>
      </c>
      <c r="AO151">
        <v>0</v>
      </c>
      <c r="AP151">
        <v>1</v>
      </c>
      <c r="AQ151">
        <v>1</v>
      </c>
      <c r="AR151">
        <v>0</v>
      </c>
      <c r="AS151" t="s">
        <v>3</v>
      </c>
      <c r="AT151">
        <v>0.17</v>
      </c>
      <c r="AU151" t="s">
        <v>3</v>
      </c>
      <c r="AV151">
        <v>1</v>
      </c>
      <c r="AW151">
        <v>2</v>
      </c>
      <c r="AX151">
        <v>65175477</v>
      </c>
      <c r="AY151">
        <v>1</v>
      </c>
      <c r="AZ151">
        <v>0</v>
      </c>
      <c r="BA151">
        <v>153</v>
      </c>
      <c r="BB151">
        <v>1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112.01980000000002</v>
      </c>
      <c r="BN151">
        <v>0.17</v>
      </c>
      <c r="BO151">
        <v>0</v>
      </c>
      <c r="BP151">
        <v>1</v>
      </c>
      <c r="BQ151">
        <v>0</v>
      </c>
      <c r="BR151">
        <v>0</v>
      </c>
      <c r="BS151">
        <v>0</v>
      </c>
      <c r="BT151">
        <v>112.01980000000002</v>
      </c>
      <c r="BU151">
        <v>0.17</v>
      </c>
      <c r="BV151">
        <v>0</v>
      </c>
      <c r="BW151">
        <v>1</v>
      </c>
      <c r="CU151">
        <f>ROUND(AT151*Source!I345*AH151*AL151,2)</f>
        <v>16.8</v>
      </c>
      <c r="CV151">
        <f>ROUND(Y151*Source!I345,7)</f>
        <v>2.5499999999999998E-2</v>
      </c>
      <c r="CW151">
        <v>0</v>
      </c>
      <c r="CX151">
        <f>ROUND(Y151*Source!I345,7)</f>
        <v>2.5499999999999998E-2</v>
      </c>
      <c r="CY151">
        <f t="shared" si="83"/>
        <v>658.94</v>
      </c>
      <c r="CZ151">
        <f t="shared" si="84"/>
        <v>658.94</v>
      </c>
      <c r="DA151">
        <f t="shared" si="85"/>
        <v>1</v>
      </c>
      <c r="DB151">
        <f t="shared" si="71"/>
        <v>112.02</v>
      </c>
      <c r="DC151">
        <f t="shared" si="72"/>
        <v>0</v>
      </c>
      <c r="DD151" t="s">
        <v>3</v>
      </c>
      <c r="DE151" t="s">
        <v>3</v>
      </c>
      <c r="DF151">
        <f t="shared" si="82"/>
        <v>0</v>
      </c>
      <c r="DG151">
        <f t="shared" si="81"/>
        <v>0</v>
      </c>
      <c r="DH151">
        <f t="shared" si="74"/>
        <v>0</v>
      </c>
      <c r="DI151">
        <f t="shared" si="75"/>
        <v>16.8</v>
      </c>
      <c r="DJ151">
        <f t="shared" si="86"/>
        <v>16.8</v>
      </c>
      <c r="DK151">
        <v>1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ROW(Source!A345)</f>
        <v>345</v>
      </c>
      <c r="B152">
        <v>65174513</v>
      </c>
      <c r="C152">
        <v>65175454</v>
      </c>
      <c r="D152">
        <v>37064876</v>
      </c>
      <c r="E152">
        <v>109</v>
      </c>
      <c r="F152">
        <v>1</v>
      </c>
      <c r="G152">
        <v>1</v>
      </c>
      <c r="H152">
        <v>1</v>
      </c>
      <c r="I152" t="s">
        <v>336</v>
      </c>
      <c r="J152" t="s">
        <v>3</v>
      </c>
      <c r="K152" t="s">
        <v>337</v>
      </c>
      <c r="L152">
        <v>1191</v>
      </c>
      <c r="N152">
        <v>1013</v>
      </c>
      <c r="O152" t="s">
        <v>326</v>
      </c>
      <c r="P152" t="s">
        <v>326</v>
      </c>
      <c r="Q152">
        <v>1</v>
      </c>
      <c r="W152">
        <v>0</v>
      </c>
      <c r="X152">
        <v>-1417349443</v>
      </c>
      <c r="Y152">
        <f t="shared" si="70"/>
        <v>2.06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M152">
        <v>-2</v>
      </c>
      <c r="AN152">
        <v>0</v>
      </c>
      <c r="AO152">
        <v>0</v>
      </c>
      <c r="AP152">
        <v>1</v>
      </c>
      <c r="AQ152">
        <v>1</v>
      </c>
      <c r="AR152">
        <v>0</v>
      </c>
      <c r="AS152" t="s">
        <v>3</v>
      </c>
      <c r="AT152">
        <v>2.06</v>
      </c>
      <c r="AU152" t="s">
        <v>3</v>
      </c>
      <c r="AV152">
        <v>2</v>
      </c>
      <c r="AW152">
        <v>2</v>
      </c>
      <c r="AX152">
        <v>65175478</v>
      </c>
      <c r="AY152">
        <v>1</v>
      </c>
      <c r="AZ152">
        <v>0</v>
      </c>
      <c r="BA152">
        <v>154</v>
      </c>
      <c r="BB152">
        <v>1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V152">
        <v>0</v>
      </c>
      <c r="CW152">
        <v>0</v>
      </c>
      <c r="CX152">
        <f>ROUND(Y152*Source!I345,7)</f>
        <v>0.309</v>
      </c>
      <c r="CY152">
        <f t="shared" si="83"/>
        <v>0</v>
      </c>
      <c r="CZ152">
        <f t="shared" si="84"/>
        <v>0</v>
      </c>
      <c r="DA152">
        <f t="shared" si="85"/>
        <v>1</v>
      </c>
      <c r="DB152">
        <f t="shared" si="71"/>
        <v>0</v>
      </c>
      <c r="DC152">
        <f t="shared" si="72"/>
        <v>0</v>
      </c>
      <c r="DD152" t="s">
        <v>3</v>
      </c>
      <c r="DE152" t="s">
        <v>3</v>
      </c>
      <c r="DF152">
        <f t="shared" si="82"/>
        <v>0</v>
      </c>
      <c r="DG152">
        <f t="shared" si="81"/>
        <v>0</v>
      </c>
      <c r="DH152">
        <f t="shared" si="74"/>
        <v>0</v>
      </c>
      <c r="DI152">
        <f t="shared" si="75"/>
        <v>0</v>
      </c>
      <c r="DJ152">
        <f t="shared" si="86"/>
        <v>0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ROW(Source!A345)</f>
        <v>345</v>
      </c>
      <c r="B153">
        <v>65174513</v>
      </c>
      <c r="C153">
        <v>65175454</v>
      </c>
      <c r="D153">
        <v>59054880</v>
      </c>
      <c r="E153">
        <v>1</v>
      </c>
      <c r="F153">
        <v>1</v>
      </c>
      <c r="G153">
        <v>1</v>
      </c>
      <c r="H153">
        <v>2</v>
      </c>
      <c r="I153" t="s">
        <v>348</v>
      </c>
      <c r="J153" t="s">
        <v>349</v>
      </c>
      <c r="K153" t="s">
        <v>350</v>
      </c>
      <c r="L153">
        <v>1368</v>
      </c>
      <c r="N153">
        <v>1011</v>
      </c>
      <c r="O153" t="s">
        <v>341</v>
      </c>
      <c r="P153" t="s">
        <v>341</v>
      </c>
      <c r="Q153">
        <v>1</v>
      </c>
      <c r="W153">
        <v>0</v>
      </c>
      <c r="X153">
        <v>-776243211</v>
      </c>
      <c r="Y153">
        <f t="shared" si="70"/>
        <v>0.02</v>
      </c>
      <c r="AA153">
        <v>0</v>
      </c>
      <c r="AB153">
        <v>1551.19</v>
      </c>
      <c r="AC153">
        <v>658.94</v>
      </c>
      <c r="AD153">
        <v>0</v>
      </c>
      <c r="AE153">
        <v>0</v>
      </c>
      <c r="AF153">
        <v>1551.19</v>
      </c>
      <c r="AG153">
        <v>658.94</v>
      </c>
      <c r="AH153">
        <v>0</v>
      </c>
      <c r="AI153">
        <v>1</v>
      </c>
      <c r="AJ153">
        <v>1</v>
      </c>
      <c r="AK153">
        <v>1</v>
      </c>
      <c r="AL153">
        <v>1</v>
      </c>
      <c r="AM153">
        <v>-2</v>
      </c>
      <c r="AN153">
        <v>0</v>
      </c>
      <c r="AO153">
        <v>0</v>
      </c>
      <c r="AP153">
        <v>1</v>
      </c>
      <c r="AQ153">
        <v>1</v>
      </c>
      <c r="AR153">
        <v>0</v>
      </c>
      <c r="AS153" t="s">
        <v>3</v>
      </c>
      <c r="AT153">
        <v>0.02</v>
      </c>
      <c r="AU153" t="s">
        <v>3</v>
      </c>
      <c r="AV153">
        <v>1</v>
      </c>
      <c r="AW153">
        <v>2</v>
      </c>
      <c r="AX153">
        <v>65175479</v>
      </c>
      <c r="AY153">
        <v>1</v>
      </c>
      <c r="AZ153">
        <v>0</v>
      </c>
      <c r="BA153">
        <v>155</v>
      </c>
      <c r="BB153">
        <v>1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31.023800000000001</v>
      </c>
      <c r="BL153">
        <v>13.178800000000001</v>
      </c>
      <c r="BM153">
        <v>0</v>
      </c>
      <c r="BN153">
        <v>0</v>
      </c>
      <c r="BO153">
        <v>0.02</v>
      </c>
      <c r="BP153">
        <v>1</v>
      </c>
      <c r="BQ153">
        <v>0</v>
      </c>
      <c r="BR153">
        <v>31.023800000000001</v>
      </c>
      <c r="BS153">
        <v>13.178800000000001</v>
      </c>
      <c r="BT153">
        <v>0</v>
      </c>
      <c r="BU153">
        <v>0</v>
      </c>
      <c r="BV153">
        <v>0.02</v>
      </c>
      <c r="BW153">
        <v>1</v>
      </c>
      <c r="CV153">
        <v>0</v>
      </c>
      <c r="CW153">
        <f>ROUND(Y153*Source!I345*DO153,7)</f>
        <v>3.0000000000000001E-3</v>
      </c>
      <c r="CX153">
        <f>ROUND(Y153*Source!I345,7)</f>
        <v>3.0000000000000001E-3</v>
      </c>
      <c r="CY153">
        <f>AB153</f>
        <v>1551.19</v>
      </c>
      <c r="CZ153">
        <f>AF153</f>
        <v>1551.19</v>
      </c>
      <c r="DA153">
        <f>AJ153</f>
        <v>1</v>
      </c>
      <c r="DB153">
        <f t="shared" si="71"/>
        <v>31.02</v>
      </c>
      <c r="DC153">
        <f t="shared" si="72"/>
        <v>13.18</v>
      </c>
      <c r="DD153" t="s">
        <v>3</v>
      </c>
      <c r="DE153" t="s">
        <v>3</v>
      </c>
      <c r="DF153">
        <f t="shared" si="82"/>
        <v>0</v>
      </c>
      <c r="DG153">
        <f t="shared" si="81"/>
        <v>4.6500000000000004</v>
      </c>
      <c r="DH153">
        <f t="shared" si="74"/>
        <v>1.98</v>
      </c>
      <c r="DI153">
        <f t="shared" si="75"/>
        <v>0</v>
      </c>
      <c r="DJ153">
        <f>DG153+DH153</f>
        <v>6.6300000000000008</v>
      </c>
      <c r="DK153">
        <v>1</v>
      </c>
      <c r="DL153" t="s">
        <v>351</v>
      </c>
      <c r="DM153">
        <v>6</v>
      </c>
      <c r="DN153" t="s">
        <v>326</v>
      </c>
      <c r="DO153">
        <v>1</v>
      </c>
    </row>
    <row r="154" spans="1:119" x14ac:dyDescent="0.2">
      <c r="A154">
        <f>ROW(Source!A345)</f>
        <v>345</v>
      </c>
      <c r="B154">
        <v>65174513</v>
      </c>
      <c r="C154">
        <v>65175454</v>
      </c>
      <c r="D154">
        <v>59054978</v>
      </c>
      <c r="E154">
        <v>1</v>
      </c>
      <c r="F154">
        <v>1</v>
      </c>
      <c r="G154">
        <v>1</v>
      </c>
      <c r="H154">
        <v>2</v>
      </c>
      <c r="I154" t="s">
        <v>352</v>
      </c>
      <c r="J154" t="s">
        <v>353</v>
      </c>
      <c r="K154" t="s">
        <v>354</v>
      </c>
      <c r="L154">
        <v>1368</v>
      </c>
      <c r="N154">
        <v>1011</v>
      </c>
      <c r="O154" t="s">
        <v>341</v>
      </c>
      <c r="P154" t="s">
        <v>341</v>
      </c>
      <c r="Q154">
        <v>1</v>
      </c>
      <c r="W154">
        <v>0</v>
      </c>
      <c r="X154">
        <v>-2097933609</v>
      </c>
      <c r="Y154">
        <f t="shared" si="70"/>
        <v>2</v>
      </c>
      <c r="AA154">
        <v>0</v>
      </c>
      <c r="AB154">
        <v>2.54</v>
      </c>
      <c r="AC154">
        <v>0</v>
      </c>
      <c r="AD154">
        <v>0</v>
      </c>
      <c r="AE154">
        <v>0</v>
      </c>
      <c r="AF154">
        <v>1.75</v>
      </c>
      <c r="AG154">
        <v>0</v>
      </c>
      <c r="AH154">
        <v>0</v>
      </c>
      <c r="AI154">
        <v>1</v>
      </c>
      <c r="AJ154">
        <v>1.45</v>
      </c>
      <c r="AK154">
        <v>1</v>
      </c>
      <c r="AL154">
        <v>1</v>
      </c>
      <c r="AM154">
        <v>2</v>
      </c>
      <c r="AN154">
        <v>0</v>
      </c>
      <c r="AO154">
        <v>0</v>
      </c>
      <c r="AP154">
        <v>1</v>
      </c>
      <c r="AQ154">
        <v>1</v>
      </c>
      <c r="AR154">
        <v>0</v>
      </c>
      <c r="AS154" t="s">
        <v>3</v>
      </c>
      <c r="AT154">
        <v>2</v>
      </c>
      <c r="AU154" t="s">
        <v>3</v>
      </c>
      <c r="AV154">
        <v>1</v>
      </c>
      <c r="AW154">
        <v>2</v>
      </c>
      <c r="AX154">
        <v>65175480</v>
      </c>
      <c r="AY154">
        <v>1</v>
      </c>
      <c r="AZ154">
        <v>0</v>
      </c>
      <c r="BA154">
        <v>156</v>
      </c>
      <c r="BB154">
        <v>1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3.5</v>
      </c>
      <c r="BL154">
        <v>0</v>
      </c>
      <c r="BM154">
        <v>0</v>
      </c>
      <c r="BN154">
        <v>0</v>
      </c>
      <c r="BO154">
        <v>0</v>
      </c>
      <c r="BP154">
        <v>1</v>
      </c>
      <c r="BQ154">
        <v>0</v>
      </c>
      <c r="BR154">
        <v>3.5</v>
      </c>
      <c r="BS154">
        <v>0</v>
      </c>
      <c r="BT154">
        <v>0</v>
      </c>
      <c r="BU154">
        <v>0</v>
      </c>
      <c r="BV154">
        <v>0</v>
      </c>
      <c r="BW154">
        <v>1</v>
      </c>
      <c r="CV154">
        <v>0</v>
      </c>
      <c r="CW154">
        <f>ROUND(Y154*Source!I345*DO154,7)</f>
        <v>0</v>
      </c>
      <c r="CX154">
        <f>ROUND(Y154*Source!I345,7)</f>
        <v>0.3</v>
      </c>
      <c r="CY154">
        <f>AB154</f>
        <v>2.54</v>
      </c>
      <c r="CZ154">
        <f>AF154</f>
        <v>1.75</v>
      </c>
      <c r="DA154">
        <f>AJ154</f>
        <v>1.45</v>
      </c>
      <c r="DB154">
        <f t="shared" si="71"/>
        <v>3.5</v>
      </c>
      <c r="DC154">
        <f t="shared" si="72"/>
        <v>0</v>
      </c>
      <c r="DD154" t="s">
        <v>3</v>
      </c>
      <c r="DE154" t="s">
        <v>3</v>
      </c>
      <c r="DF154">
        <f t="shared" si="82"/>
        <v>0</v>
      </c>
      <c r="DG154">
        <f>ROUND(ROUND(AF154*AJ154,2)*CX154,2)</f>
        <v>0.76</v>
      </c>
      <c r="DH154">
        <f t="shared" si="74"/>
        <v>0</v>
      </c>
      <c r="DI154">
        <f t="shared" si="75"/>
        <v>0</v>
      </c>
      <c r="DJ154">
        <f>DG154+DH154</f>
        <v>0.76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ROW(Source!A345)</f>
        <v>345</v>
      </c>
      <c r="B155">
        <v>65174513</v>
      </c>
      <c r="C155">
        <v>65175454</v>
      </c>
      <c r="D155">
        <v>59055023</v>
      </c>
      <c r="E155">
        <v>1</v>
      </c>
      <c r="F155">
        <v>1</v>
      </c>
      <c r="G155">
        <v>1</v>
      </c>
      <c r="H155">
        <v>2</v>
      </c>
      <c r="I155" t="s">
        <v>411</v>
      </c>
      <c r="J155" t="s">
        <v>412</v>
      </c>
      <c r="K155" t="s">
        <v>413</v>
      </c>
      <c r="L155">
        <v>1368</v>
      </c>
      <c r="N155">
        <v>1011</v>
      </c>
      <c r="O155" t="s">
        <v>341</v>
      </c>
      <c r="P155" t="s">
        <v>341</v>
      </c>
      <c r="Q155">
        <v>1</v>
      </c>
      <c r="W155">
        <v>0</v>
      </c>
      <c r="X155">
        <v>2013235323</v>
      </c>
      <c r="Y155">
        <f t="shared" si="70"/>
        <v>2.0099999999999998</v>
      </c>
      <c r="AA155">
        <v>0</v>
      </c>
      <c r="AB155">
        <v>31.86</v>
      </c>
      <c r="AC155">
        <v>0</v>
      </c>
      <c r="AD155">
        <v>0</v>
      </c>
      <c r="AE155">
        <v>0</v>
      </c>
      <c r="AF155">
        <v>23.43</v>
      </c>
      <c r="AG155">
        <v>0</v>
      </c>
      <c r="AH155">
        <v>0</v>
      </c>
      <c r="AI155">
        <v>1</v>
      </c>
      <c r="AJ155">
        <v>1.36</v>
      </c>
      <c r="AK155">
        <v>1</v>
      </c>
      <c r="AL155">
        <v>1</v>
      </c>
      <c r="AM155">
        <v>2</v>
      </c>
      <c r="AN155">
        <v>0</v>
      </c>
      <c r="AO155">
        <v>0</v>
      </c>
      <c r="AP155">
        <v>1</v>
      </c>
      <c r="AQ155">
        <v>1</v>
      </c>
      <c r="AR155">
        <v>0</v>
      </c>
      <c r="AS155" t="s">
        <v>3</v>
      </c>
      <c r="AT155">
        <v>2.0099999999999998</v>
      </c>
      <c r="AU155" t="s">
        <v>3</v>
      </c>
      <c r="AV155">
        <v>1</v>
      </c>
      <c r="AW155">
        <v>2</v>
      </c>
      <c r="AX155">
        <v>65175481</v>
      </c>
      <c r="AY155">
        <v>1</v>
      </c>
      <c r="AZ155">
        <v>0</v>
      </c>
      <c r="BA155">
        <v>157</v>
      </c>
      <c r="BB155">
        <v>1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47.094299999999997</v>
      </c>
      <c r="BL155">
        <v>0</v>
      </c>
      <c r="BM155">
        <v>0</v>
      </c>
      <c r="BN155">
        <v>0</v>
      </c>
      <c r="BO155">
        <v>0</v>
      </c>
      <c r="BP155">
        <v>1</v>
      </c>
      <c r="BQ155">
        <v>0</v>
      </c>
      <c r="BR155">
        <v>47.094299999999997</v>
      </c>
      <c r="BS155">
        <v>0</v>
      </c>
      <c r="BT155">
        <v>0</v>
      </c>
      <c r="BU155">
        <v>0</v>
      </c>
      <c r="BV155">
        <v>0</v>
      </c>
      <c r="BW155">
        <v>1</v>
      </c>
      <c r="CV155">
        <v>0</v>
      </c>
      <c r="CW155">
        <f>ROUND(Y155*Source!I345*DO155,7)</f>
        <v>0</v>
      </c>
      <c r="CX155">
        <f>ROUND(Y155*Source!I345,7)</f>
        <v>0.30149999999999999</v>
      </c>
      <c r="CY155">
        <f>AB155</f>
        <v>31.86</v>
      </c>
      <c r="CZ155">
        <f>AF155</f>
        <v>23.43</v>
      </c>
      <c r="DA155">
        <f>AJ155</f>
        <v>1.36</v>
      </c>
      <c r="DB155">
        <f t="shared" si="71"/>
        <v>47.09</v>
      </c>
      <c r="DC155">
        <f t="shared" si="72"/>
        <v>0</v>
      </c>
      <c r="DD155" t="s">
        <v>3</v>
      </c>
      <c r="DE155" t="s">
        <v>3</v>
      </c>
      <c r="DF155">
        <f t="shared" si="82"/>
        <v>0</v>
      </c>
      <c r="DG155">
        <f>ROUND(ROUND(AF155*AJ155,2)*CX155,2)</f>
        <v>9.61</v>
      </c>
      <c r="DH155">
        <f t="shared" si="74"/>
        <v>0</v>
      </c>
      <c r="DI155">
        <f t="shared" si="75"/>
        <v>0</v>
      </c>
      <c r="DJ155">
        <f>DG155+DH155</f>
        <v>9.61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ROW(Source!A345)</f>
        <v>345</v>
      </c>
      <c r="B156">
        <v>65174513</v>
      </c>
      <c r="C156">
        <v>65175454</v>
      </c>
      <c r="D156">
        <v>59055618</v>
      </c>
      <c r="E156">
        <v>1</v>
      </c>
      <c r="F156">
        <v>1</v>
      </c>
      <c r="G156">
        <v>1</v>
      </c>
      <c r="H156">
        <v>2</v>
      </c>
      <c r="I156" t="s">
        <v>414</v>
      </c>
      <c r="J156" t="s">
        <v>415</v>
      </c>
      <c r="K156" t="s">
        <v>416</v>
      </c>
      <c r="L156">
        <v>1368</v>
      </c>
      <c r="N156">
        <v>1011</v>
      </c>
      <c r="O156" t="s">
        <v>341</v>
      </c>
      <c r="P156" t="s">
        <v>341</v>
      </c>
      <c r="Q156">
        <v>1</v>
      </c>
      <c r="W156">
        <v>0</v>
      </c>
      <c r="X156">
        <v>-582323202</v>
      </c>
      <c r="Y156">
        <f t="shared" si="70"/>
        <v>2.0099999999999998</v>
      </c>
      <c r="AA156">
        <v>0</v>
      </c>
      <c r="AB156">
        <v>1154.79</v>
      </c>
      <c r="AC156">
        <v>563.76</v>
      </c>
      <c r="AD156">
        <v>0</v>
      </c>
      <c r="AE156">
        <v>0</v>
      </c>
      <c r="AF156">
        <v>995.51</v>
      </c>
      <c r="AG156">
        <v>563.76</v>
      </c>
      <c r="AH156">
        <v>0</v>
      </c>
      <c r="AI156">
        <v>1</v>
      </c>
      <c r="AJ156">
        <v>1.1599999999999999</v>
      </c>
      <c r="AK156">
        <v>1</v>
      </c>
      <c r="AL156">
        <v>1</v>
      </c>
      <c r="AM156">
        <v>2</v>
      </c>
      <c r="AN156">
        <v>0</v>
      </c>
      <c r="AO156">
        <v>0</v>
      </c>
      <c r="AP156">
        <v>1</v>
      </c>
      <c r="AQ156">
        <v>1</v>
      </c>
      <c r="AR156">
        <v>0</v>
      </c>
      <c r="AS156" t="s">
        <v>3</v>
      </c>
      <c r="AT156">
        <v>2.0099999999999998</v>
      </c>
      <c r="AU156" t="s">
        <v>3</v>
      </c>
      <c r="AV156">
        <v>1</v>
      </c>
      <c r="AW156">
        <v>2</v>
      </c>
      <c r="AX156">
        <v>65175482</v>
      </c>
      <c r="AY156">
        <v>1</v>
      </c>
      <c r="AZ156">
        <v>0</v>
      </c>
      <c r="BA156">
        <v>158</v>
      </c>
      <c r="BB156">
        <v>1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2000.9750999999997</v>
      </c>
      <c r="BL156">
        <v>1133.1575999999998</v>
      </c>
      <c r="BM156">
        <v>0</v>
      </c>
      <c r="BN156">
        <v>0</v>
      </c>
      <c r="BO156">
        <v>2.0099999999999998</v>
      </c>
      <c r="BP156">
        <v>1</v>
      </c>
      <c r="BQ156">
        <v>0</v>
      </c>
      <c r="BR156">
        <v>2000.9750999999997</v>
      </c>
      <c r="BS156">
        <v>1133.1575999999998</v>
      </c>
      <c r="BT156">
        <v>0</v>
      </c>
      <c r="BU156">
        <v>0</v>
      </c>
      <c r="BV156">
        <v>2.0099999999999998</v>
      </c>
      <c r="BW156">
        <v>1</v>
      </c>
      <c r="CV156">
        <v>0</v>
      </c>
      <c r="CW156">
        <f>ROUND(Y156*Source!I345*DO156,7)</f>
        <v>0.30149999999999999</v>
      </c>
      <c r="CX156">
        <f>ROUND(Y156*Source!I345,7)</f>
        <v>0.30149999999999999</v>
      </c>
      <c r="CY156">
        <f>AB156</f>
        <v>1154.79</v>
      </c>
      <c r="CZ156">
        <f>AF156</f>
        <v>995.51</v>
      </c>
      <c r="DA156">
        <f>AJ156</f>
        <v>1.1599999999999999</v>
      </c>
      <c r="DB156">
        <f t="shared" si="71"/>
        <v>2000.98</v>
      </c>
      <c r="DC156">
        <f t="shared" si="72"/>
        <v>1133.1600000000001</v>
      </c>
      <c r="DD156" t="s">
        <v>3</v>
      </c>
      <c r="DE156" t="s">
        <v>3</v>
      </c>
      <c r="DF156">
        <f t="shared" si="82"/>
        <v>0</v>
      </c>
      <c r="DG156">
        <f>ROUND(ROUND(AF156*AJ156,2)*CX156,2)</f>
        <v>348.17</v>
      </c>
      <c r="DH156">
        <f t="shared" si="74"/>
        <v>169.97</v>
      </c>
      <c r="DI156">
        <f t="shared" si="75"/>
        <v>0</v>
      </c>
      <c r="DJ156">
        <f>DG156+DH156</f>
        <v>518.14</v>
      </c>
      <c r="DK156">
        <v>0</v>
      </c>
      <c r="DL156" t="s">
        <v>417</v>
      </c>
      <c r="DM156">
        <v>5</v>
      </c>
      <c r="DN156" t="s">
        <v>326</v>
      </c>
      <c r="DO156">
        <v>1</v>
      </c>
    </row>
    <row r="157" spans="1:119" x14ac:dyDescent="0.2">
      <c r="A157">
        <f>ROW(Source!A345)</f>
        <v>345</v>
      </c>
      <c r="B157">
        <v>65174513</v>
      </c>
      <c r="C157">
        <v>65175454</v>
      </c>
      <c r="D157">
        <v>59055768</v>
      </c>
      <c r="E157">
        <v>1</v>
      </c>
      <c r="F157">
        <v>1</v>
      </c>
      <c r="G157">
        <v>1</v>
      </c>
      <c r="H157">
        <v>2</v>
      </c>
      <c r="I157" t="s">
        <v>358</v>
      </c>
      <c r="J157" t="s">
        <v>359</v>
      </c>
      <c r="K157" t="s">
        <v>360</v>
      </c>
      <c r="L157">
        <v>1368</v>
      </c>
      <c r="N157">
        <v>1011</v>
      </c>
      <c r="O157" t="s">
        <v>341</v>
      </c>
      <c r="P157" t="s">
        <v>341</v>
      </c>
      <c r="Q157">
        <v>1</v>
      </c>
      <c r="W157">
        <v>0</v>
      </c>
      <c r="X157">
        <v>721652621</v>
      </c>
      <c r="Y157">
        <f t="shared" si="70"/>
        <v>0.03</v>
      </c>
      <c r="AA157">
        <v>0</v>
      </c>
      <c r="AB157">
        <v>578.28</v>
      </c>
      <c r="AC157">
        <v>490.55</v>
      </c>
      <c r="AD157">
        <v>0</v>
      </c>
      <c r="AE157">
        <v>0</v>
      </c>
      <c r="AF157">
        <v>477.92</v>
      </c>
      <c r="AG157">
        <v>490.55</v>
      </c>
      <c r="AH157">
        <v>0</v>
      </c>
      <c r="AI157">
        <v>1</v>
      </c>
      <c r="AJ157">
        <v>1.21</v>
      </c>
      <c r="AK157">
        <v>1</v>
      </c>
      <c r="AL157">
        <v>1</v>
      </c>
      <c r="AM157">
        <v>2</v>
      </c>
      <c r="AN157">
        <v>0</v>
      </c>
      <c r="AO157">
        <v>0</v>
      </c>
      <c r="AP157">
        <v>1</v>
      </c>
      <c r="AQ157">
        <v>1</v>
      </c>
      <c r="AR157">
        <v>0</v>
      </c>
      <c r="AS157" t="s">
        <v>3</v>
      </c>
      <c r="AT157">
        <v>0.03</v>
      </c>
      <c r="AU157" t="s">
        <v>3</v>
      </c>
      <c r="AV157">
        <v>1</v>
      </c>
      <c r="AW157">
        <v>2</v>
      </c>
      <c r="AX157">
        <v>65175483</v>
      </c>
      <c r="AY157">
        <v>1</v>
      </c>
      <c r="AZ157">
        <v>0</v>
      </c>
      <c r="BA157">
        <v>159</v>
      </c>
      <c r="BB157">
        <v>1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14.3376</v>
      </c>
      <c r="BL157">
        <v>14.7165</v>
      </c>
      <c r="BM157">
        <v>0</v>
      </c>
      <c r="BN157">
        <v>0</v>
      </c>
      <c r="BO157">
        <v>0.03</v>
      </c>
      <c r="BP157">
        <v>1</v>
      </c>
      <c r="BQ157">
        <v>0</v>
      </c>
      <c r="BR157">
        <v>14.3376</v>
      </c>
      <c r="BS157">
        <v>14.7165</v>
      </c>
      <c r="BT157">
        <v>0</v>
      </c>
      <c r="BU157">
        <v>0</v>
      </c>
      <c r="BV157">
        <v>0.03</v>
      </c>
      <c r="BW157">
        <v>1</v>
      </c>
      <c r="CV157">
        <v>0</v>
      </c>
      <c r="CW157">
        <f>ROUND(Y157*Source!I345*DO157,7)</f>
        <v>4.4999999999999997E-3</v>
      </c>
      <c r="CX157">
        <f>ROUND(Y157*Source!I345,7)</f>
        <v>4.4999999999999997E-3</v>
      </c>
      <c r="CY157">
        <f>AB157</f>
        <v>578.28</v>
      </c>
      <c r="CZ157">
        <f>AF157</f>
        <v>477.92</v>
      </c>
      <c r="DA157">
        <f>AJ157</f>
        <v>1.21</v>
      </c>
      <c r="DB157">
        <f t="shared" si="71"/>
        <v>14.34</v>
      </c>
      <c r="DC157">
        <f t="shared" si="72"/>
        <v>14.72</v>
      </c>
      <c r="DD157" t="s">
        <v>3</v>
      </c>
      <c r="DE157" t="s">
        <v>3</v>
      </c>
      <c r="DF157">
        <f t="shared" si="82"/>
        <v>0</v>
      </c>
      <c r="DG157">
        <f>ROUND(ROUND(AF157*AJ157,2)*CX157,2)</f>
        <v>2.6</v>
      </c>
      <c r="DH157">
        <f t="shared" si="74"/>
        <v>2.21</v>
      </c>
      <c r="DI157">
        <f t="shared" si="75"/>
        <v>0</v>
      </c>
      <c r="DJ157">
        <f>DG157+DH157</f>
        <v>4.8100000000000005</v>
      </c>
      <c r="DK157">
        <v>0</v>
      </c>
      <c r="DL157" t="s">
        <v>342</v>
      </c>
      <c r="DM157">
        <v>4</v>
      </c>
      <c r="DN157" t="s">
        <v>326</v>
      </c>
      <c r="DO157">
        <v>1</v>
      </c>
    </row>
    <row r="158" spans="1:119" x14ac:dyDescent="0.2">
      <c r="A158">
        <f>ROW(Source!A345)</f>
        <v>345</v>
      </c>
      <c r="B158">
        <v>65174513</v>
      </c>
      <c r="C158">
        <v>65175454</v>
      </c>
      <c r="D158">
        <v>59010057</v>
      </c>
      <c r="E158">
        <v>1</v>
      </c>
      <c r="F158">
        <v>1</v>
      </c>
      <c r="G158">
        <v>1</v>
      </c>
      <c r="H158">
        <v>3</v>
      </c>
      <c r="I158" t="s">
        <v>427</v>
      </c>
      <c r="J158" t="s">
        <v>428</v>
      </c>
      <c r="K158" t="s">
        <v>429</v>
      </c>
      <c r="L158">
        <v>1348</v>
      </c>
      <c r="N158">
        <v>1009</v>
      </c>
      <c r="O158" t="s">
        <v>368</v>
      </c>
      <c r="P158" t="s">
        <v>368</v>
      </c>
      <c r="Q158">
        <v>1000</v>
      </c>
      <c r="W158">
        <v>0</v>
      </c>
      <c r="X158">
        <v>-8503594</v>
      </c>
      <c r="Y158">
        <f t="shared" si="70"/>
        <v>2.8999999999999998E-3</v>
      </c>
      <c r="AA158">
        <v>149866.54999999999</v>
      </c>
      <c r="AB158">
        <v>0</v>
      </c>
      <c r="AC158">
        <v>0</v>
      </c>
      <c r="AD158">
        <v>0</v>
      </c>
      <c r="AE158">
        <v>130318.74</v>
      </c>
      <c r="AF158">
        <v>0</v>
      </c>
      <c r="AG158">
        <v>0</v>
      </c>
      <c r="AH158">
        <v>0</v>
      </c>
      <c r="AI158">
        <v>1.1499999999999999</v>
      </c>
      <c r="AJ158">
        <v>1</v>
      </c>
      <c r="AK158">
        <v>1</v>
      </c>
      <c r="AL158">
        <v>1</v>
      </c>
      <c r="AM158">
        <v>2</v>
      </c>
      <c r="AN158">
        <v>0</v>
      </c>
      <c r="AO158">
        <v>0</v>
      </c>
      <c r="AP158">
        <v>1</v>
      </c>
      <c r="AQ158">
        <v>1</v>
      </c>
      <c r="AR158">
        <v>0</v>
      </c>
      <c r="AS158" t="s">
        <v>3</v>
      </c>
      <c r="AT158">
        <v>2.8999999999999998E-3</v>
      </c>
      <c r="AU158" t="s">
        <v>3</v>
      </c>
      <c r="AV158">
        <v>0</v>
      </c>
      <c r="AW158">
        <v>2</v>
      </c>
      <c r="AX158">
        <v>65175484</v>
      </c>
      <c r="AY158">
        <v>1</v>
      </c>
      <c r="AZ158">
        <v>0</v>
      </c>
      <c r="BA158">
        <v>160</v>
      </c>
      <c r="BB158">
        <v>1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377.92434600000001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1</v>
      </c>
      <c r="BQ158">
        <v>377.92434600000001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1</v>
      </c>
      <c r="CV158">
        <v>0</v>
      </c>
      <c r="CW158">
        <v>0</v>
      </c>
      <c r="CX158">
        <f>ROUND(Y158*Source!I345,7)</f>
        <v>4.35E-4</v>
      </c>
      <c r="CY158">
        <f t="shared" ref="CY158:CY164" si="87">AA158</f>
        <v>149866.54999999999</v>
      </c>
      <c r="CZ158">
        <f t="shared" ref="CZ158:CZ164" si="88">AE158</f>
        <v>130318.74</v>
      </c>
      <c r="DA158">
        <f t="shared" ref="DA158:DA164" si="89">AI158</f>
        <v>1.1499999999999999</v>
      </c>
      <c r="DB158">
        <f t="shared" si="71"/>
        <v>377.92</v>
      </c>
      <c r="DC158">
        <f t="shared" si="72"/>
        <v>0</v>
      </c>
      <c r="DD158" t="s">
        <v>3</v>
      </c>
      <c r="DE158" t="s">
        <v>3</v>
      </c>
      <c r="DF158">
        <f t="shared" ref="DF158:DF163" si="90">ROUND(ROUND(AE158*AI158,2)*CX158,2)</f>
        <v>65.19</v>
      </c>
      <c r="DG158">
        <f t="shared" ref="DG158:DG170" si="91">ROUND(ROUND(AF158,2)*CX158,2)</f>
        <v>0</v>
      </c>
      <c r="DH158">
        <f t="shared" si="74"/>
        <v>0</v>
      </c>
      <c r="DI158">
        <f t="shared" si="75"/>
        <v>0</v>
      </c>
      <c r="DJ158">
        <f t="shared" ref="DJ158:DJ164" si="92">DF158</f>
        <v>65.19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ROW(Source!A345)</f>
        <v>345</v>
      </c>
      <c r="B159">
        <v>65174513</v>
      </c>
      <c r="C159">
        <v>65175454</v>
      </c>
      <c r="D159">
        <v>59010058</v>
      </c>
      <c r="E159">
        <v>1</v>
      </c>
      <c r="F159">
        <v>1</v>
      </c>
      <c r="G159">
        <v>1</v>
      </c>
      <c r="H159">
        <v>3</v>
      </c>
      <c r="I159" t="s">
        <v>430</v>
      </c>
      <c r="J159" t="s">
        <v>431</v>
      </c>
      <c r="K159" t="s">
        <v>432</v>
      </c>
      <c r="L159">
        <v>1348</v>
      </c>
      <c r="N159">
        <v>1009</v>
      </c>
      <c r="O159" t="s">
        <v>368</v>
      </c>
      <c r="P159" t="s">
        <v>368</v>
      </c>
      <c r="Q159">
        <v>1000</v>
      </c>
      <c r="W159">
        <v>0</v>
      </c>
      <c r="X159">
        <v>1581049629</v>
      </c>
      <c r="Y159">
        <f t="shared" si="70"/>
        <v>1E-4</v>
      </c>
      <c r="AA159">
        <v>136493.67000000001</v>
      </c>
      <c r="AB159">
        <v>0</v>
      </c>
      <c r="AC159">
        <v>0</v>
      </c>
      <c r="AD159">
        <v>0</v>
      </c>
      <c r="AE159">
        <v>118690.15</v>
      </c>
      <c r="AF159">
        <v>0</v>
      </c>
      <c r="AG159">
        <v>0</v>
      </c>
      <c r="AH159">
        <v>0</v>
      </c>
      <c r="AI159">
        <v>1.1499999999999999</v>
      </c>
      <c r="AJ159">
        <v>1</v>
      </c>
      <c r="AK159">
        <v>1</v>
      </c>
      <c r="AL159">
        <v>1</v>
      </c>
      <c r="AM159">
        <v>2</v>
      </c>
      <c r="AN159">
        <v>0</v>
      </c>
      <c r="AO159">
        <v>0</v>
      </c>
      <c r="AP159">
        <v>1</v>
      </c>
      <c r="AQ159">
        <v>1</v>
      </c>
      <c r="AR159">
        <v>0</v>
      </c>
      <c r="AS159" t="s">
        <v>3</v>
      </c>
      <c r="AT159">
        <v>1E-4</v>
      </c>
      <c r="AU159" t="s">
        <v>3</v>
      </c>
      <c r="AV159">
        <v>0</v>
      </c>
      <c r="AW159">
        <v>2</v>
      </c>
      <c r="AX159">
        <v>65175485</v>
      </c>
      <c r="AY159">
        <v>1</v>
      </c>
      <c r="AZ159">
        <v>0</v>
      </c>
      <c r="BA159">
        <v>161</v>
      </c>
      <c r="BB159">
        <v>1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11.869014999999999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1</v>
      </c>
      <c r="BQ159">
        <v>11.869014999999999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1</v>
      </c>
      <c r="CV159">
        <v>0</v>
      </c>
      <c r="CW159">
        <v>0</v>
      </c>
      <c r="CX159">
        <f>ROUND(Y159*Source!I345,7)</f>
        <v>1.5E-5</v>
      </c>
      <c r="CY159">
        <f t="shared" si="87"/>
        <v>136493.67000000001</v>
      </c>
      <c r="CZ159">
        <f t="shared" si="88"/>
        <v>118690.15</v>
      </c>
      <c r="DA159">
        <f t="shared" si="89"/>
        <v>1.1499999999999999</v>
      </c>
      <c r="DB159">
        <f t="shared" si="71"/>
        <v>11.87</v>
      </c>
      <c r="DC159">
        <f t="shared" si="72"/>
        <v>0</v>
      </c>
      <c r="DD159" t="s">
        <v>3</v>
      </c>
      <c r="DE159" t="s">
        <v>3</v>
      </c>
      <c r="DF159">
        <f t="shared" si="90"/>
        <v>2.0499999999999998</v>
      </c>
      <c r="DG159">
        <f t="shared" si="91"/>
        <v>0</v>
      </c>
      <c r="DH159">
        <f t="shared" si="74"/>
        <v>0</v>
      </c>
      <c r="DI159">
        <f t="shared" si="75"/>
        <v>0</v>
      </c>
      <c r="DJ159">
        <f t="shared" si="92"/>
        <v>2.0499999999999998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ROW(Source!A345)</f>
        <v>345</v>
      </c>
      <c r="B160">
        <v>65174513</v>
      </c>
      <c r="C160">
        <v>65175454</v>
      </c>
      <c r="D160">
        <v>59010118</v>
      </c>
      <c r="E160">
        <v>1</v>
      </c>
      <c r="F160">
        <v>1</v>
      </c>
      <c r="G160">
        <v>1</v>
      </c>
      <c r="H160">
        <v>3</v>
      </c>
      <c r="I160" t="s">
        <v>418</v>
      </c>
      <c r="J160" t="s">
        <v>419</v>
      </c>
      <c r="K160" t="s">
        <v>420</v>
      </c>
      <c r="L160">
        <v>1348</v>
      </c>
      <c r="N160">
        <v>1009</v>
      </c>
      <c r="O160" t="s">
        <v>368</v>
      </c>
      <c r="P160" t="s">
        <v>368</v>
      </c>
      <c r="Q160">
        <v>1000</v>
      </c>
      <c r="W160">
        <v>0</v>
      </c>
      <c r="X160">
        <v>-700507852</v>
      </c>
      <c r="Y160">
        <f t="shared" ref="Y160:Y187" si="93">AT160</f>
        <v>1E-4</v>
      </c>
      <c r="AA160">
        <v>87870.25</v>
      </c>
      <c r="AB160">
        <v>0</v>
      </c>
      <c r="AC160">
        <v>0</v>
      </c>
      <c r="AD160">
        <v>0</v>
      </c>
      <c r="AE160">
        <v>70296.2</v>
      </c>
      <c r="AF160">
        <v>0</v>
      </c>
      <c r="AG160">
        <v>0</v>
      </c>
      <c r="AH160">
        <v>0</v>
      </c>
      <c r="AI160">
        <v>1.25</v>
      </c>
      <c r="AJ160">
        <v>1</v>
      </c>
      <c r="AK160">
        <v>1</v>
      </c>
      <c r="AL160">
        <v>1</v>
      </c>
      <c r="AM160">
        <v>2</v>
      </c>
      <c r="AN160">
        <v>0</v>
      </c>
      <c r="AO160">
        <v>0</v>
      </c>
      <c r="AP160">
        <v>1</v>
      </c>
      <c r="AQ160">
        <v>1</v>
      </c>
      <c r="AR160">
        <v>0</v>
      </c>
      <c r="AS160" t="s">
        <v>3</v>
      </c>
      <c r="AT160">
        <v>1E-4</v>
      </c>
      <c r="AU160" t="s">
        <v>3</v>
      </c>
      <c r="AV160">
        <v>0</v>
      </c>
      <c r="AW160">
        <v>2</v>
      </c>
      <c r="AX160">
        <v>65175486</v>
      </c>
      <c r="AY160">
        <v>1</v>
      </c>
      <c r="AZ160">
        <v>0</v>
      </c>
      <c r="BA160">
        <v>162</v>
      </c>
      <c r="BB160">
        <v>1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7.0296200000000004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1</v>
      </c>
      <c r="BQ160">
        <v>7.0296200000000004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1</v>
      </c>
      <c r="CV160">
        <v>0</v>
      </c>
      <c r="CW160">
        <v>0</v>
      </c>
      <c r="CX160">
        <f>ROUND(Y160*Source!I345,7)</f>
        <v>1.5E-5</v>
      </c>
      <c r="CY160">
        <f t="shared" si="87"/>
        <v>87870.25</v>
      </c>
      <c r="CZ160">
        <f t="shared" si="88"/>
        <v>70296.2</v>
      </c>
      <c r="DA160">
        <f t="shared" si="89"/>
        <v>1.25</v>
      </c>
      <c r="DB160">
        <f t="shared" ref="DB160:DB187" si="94">ROUND(ROUND(AT160*CZ160,2),6)</f>
        <v>7.03</v>
      </c>
      <c r="DC160">
        <f t="shared" ref="DC160:DC187" si="95">ROUND(ROUND(AT160*AG160,2),6)</f>
        <v>0</v>
      </c>
      <c r="DD160" t="s">
        <v>3</v>
      </c>
      <c r="DE160" t="s">
        <v>3</v>
      </c>
      <c r="DF160">
        <f t="shared" si="90"/>
        <v>1.32</v>
      </c>
      <c r="DG160">
        <f t="shared" si="91"/>
        <v>0</v>
      </c>
      <c r="DH160">
        <f t="shared" si="74"/>
        <v>0</v>
      </c>
      <c r="DI160">
        <f t="shared" si="75"/>
        <v>0</v>
      </c>
      <c r="DJ160">
        <f t="shared" si="92"/>
        <v>1.32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ROW(Source!A345)</f>
        <v>345</v>
      </c>
      <c r="B161">
        <v>65174513</v>
      </c>
      <c r="C161">
        <v>65175454</v>
      </c>
      <c r="D161">
        <v>59015476</v>
      </c>
      <c r="E161">
        <v>1</v>
      </c>
      <c r="F161">
        <v>1</v>
      </c>
      <c r="G161">
        <v>1</v>
      </c>
      <c r="H161">
        <v>3</v>
      </c>
      <c r="I161" t="s">
        <v>433</v>
      </c>
      <c r="J161" t="s">
        <v>434</v>
      </c>
      <c r="K161" t="s">
        <v>435</v>
      </c>
      <c r="L161">
        <v>1346</v>
      </c>
      <c r="N161">
        <v>1009</v>
      </c>
      <c r="O161" t="s">
        <v>63</v>
      </c>
      <c r="P161" t="s">
        <v>63</v>
      </c>
      <c r="Q161">
        <v>1</v>
      </c>
      <c r="W161">
        <v>0</v>
      </c>
      <c r="X161">
        <v>-258411390</v>
      </c>
      <c r="Y161">
        <f t="shared" si="93"/>
        <v>9.4</v>
      </c>
      <c r="AA161">
        <v>112.85</v>
      </c>
      <c r="AB161">
        <v>0</v>
      </c>
      <c r="AC161">
        <v>0</v>
      </c>
      <c r="AD161">
        <v>0</v>
      </c>
      <c r="AE161">
        <v>94.04</v>
      </c>
      <c r="AF161">
        <v>0</v>
      </c>
      <c r="AG161">
        <v>0</v>
      </c>
      <c r="AH161">
        <v>0</v>
      </c>
      <c r="AI161">
        <v>1.2</v>
      </c>
      <c r="AJ161">
        <v>1</v>
      </c>
      <c r="AK161">
        <v>1</v>
      </c>
      <c r="AL161">
        <v>1</v>
      </c>
      <c r="AM161">
        <v>2</v>
      </c>
      <c r="AN161">
        <v>0</v>
      </c>
      <c r="AO161">
        <v>0</v>
      </c>
      <c r="AP161">
        <v>1</v>
      </c>
      <c r="AQ161">
        <v>1</v>
      </c>
      <c r="AR161">
        <v>0</v>
      </c>
      <c r="AS161" t="s">
        <v>3</v>
      </c>
      <c r="AT161">
        <v>9.4</v>
      </c>
      <c r="AU161" t="s">
        <v>3</v>
      </c>
      <c r="AV161">
        <v>0</v>
      </c>
      <c r="AW161">
        <v>2</v>
      </c>
      <c r="AX161">
        <v>65175487</v>
      </c>
      <c r="AY161">
        <v>1</v>
      </c>
      <c r="AZ161">
        <v>0</v>
      </c>
      <c r="BA161">
        <v>163</v>
      </c>
      <c r="BB161">
        <v>1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883.97600000000011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1</v>
      </c>
      <c r="BQ161">
        <v>883.97600000000011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1</v>
      </c>
      <c r="CV161">
        <v>0</v>
      </c>
      <c r="CW161">
        <v>0</v>
      </c>
      <c r="CX161">
        <f>ROUND(Y161*Source!I345,7)</f>
        <v>1.41</v>
      </c>
      <c r="CY161">
        <f t="shared" si="87"/>
        <v>112.85</v>
      </c>
      <c r="CZ161">
        <f t="shared" si="88"/>
        <v>94.04</v>
      </c>
      <c r="DA161">
        <f t="shared" si="89"/>
        <v>1.2</v>
      </c>
      <c r="DB161">
        <f t="shared" si="94"/>
        <v>883.98</v>
      </c>
      <c r="DC161">
        <f t="shared" si="95"/>
        <v>0</v>
      </c>
      <c r="DD161" t="s">
        <v>3</v>
      </c>
      <c r="DE161" t="s">
        <v>3</v>
      </c>
      <c r="DF161">
        <f t="shared" si="90"/>
        <v>159.12</v>
      </c>
      <c r="DG161">
        <f t="shared" si="91"/>
        <v>0</v>
      </c>
      <c r="DH161">
        <f t="shared" ref="DH161:DH187" si="96">ROUND(ROUND(AG161,2)*CX161,2)</f>
        <v>0</v>
      </c>
      <c r="DI161">
        <f t="shared" ref="DI161:DI187" si="97">ROUND(ROUND(AH161,2)*CX161,2)</f>
        <v>0</v>
      </c>
      <c r="DJ161">
        <f t="shared" si="92"/>
        <v>159.12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ROW(Source!A345)</f>
        <v>345</v>
      </c>
      <c r="B162">
        <v>65174513</v>
      </c>
      <c r="C162">
        <v>65175454</v>
      </c>
      <c r="D162">
        <v>59016702</v>
      </c>
      <c r="E162">
        <v>1</v>
      </c>
      <c r="F162">
        <v>1</v>
      </c>
      <c r="G162">
        <v>1</v>
      </c>
      <c r="H162">
        <v>3</v>
      </c>
      <c r="I162" t="s">
        <v>421</v>
      </c>
      <c r="J162" t="s">
        <v>422</v>
      </c>
      <c r="K162" t="s">
        <v>423</v>
      </c>
      <c r="L162">
        <v>1346</v>
      </c>
      <c r="N162">
        <v>1009</v>
      </c>
      <c r="O162" t="s">
        <v>63</v>
      </c>
      <c r="P162" t="s">
        <v>63</v>
      </c>
      <c r="Q162">
        <v>1</v>
      </c>
      <c r="W162">
        <v>0</v>
      </c>
      <c r="X162">
        <v>1876048485</v>
      </c>
      <c r="Y162">
        <f t="shared" si="93"/>
        <v>3.9E-2</v>
      </c>
      <c r="AA162">
        <v>88.04</v>
      </c>
      <c r="AB162">
        <v>0</v>
      </c>
      <c r="AC162">
        <v>0</v>
      </c>
      <c r="AD162">
        <v>0</v>
      </c>
      <c r="AE162">
        <v>83.06</v>
      </c>
      <c r="AF162">
        <v>0</v>
      </c>
      <c r="AG162">
        <v>0</v>
      </c>
      <c r="AH162">
        <v>0</v>
      </c>
      <c r="AI162">
        <v>1.06</v>
      </c>
      <c r="AJ162">
        <v>1</v>
      </c>
      <c r="AK162">
        <v>1</v>
      </c>
      <c r="AL162">
        <v>1</v>
      </c>
      <c r="AM162">
        <v>2</v>
      </c>
      <c r="AN162">
        <v>0</v>
      </c>
      <c r="AO162">
        <v>0</v>
      </c>
      <c r="AP162">
        <v>1</v>
      </c>
      <c r="AQ162">
        <v>1</v>
      </c>
      <c r="AR162">
        <v>0</v>
      </c>
      <c r="AS162" t="s">
        <v>3</v>
      </c>
      <c r="AT162">
        <v>3.9E-2</v>
      </c>
      <c r="AU162" t="s">
        <v>3</v>
      </c>
      <c r="AV162">
        <v>0</v>
      </c>
      <c r="AW162">
        <v>2</v>
      </c>
      <c r="AX162">
        <v>65175488</v>
      </c>
      <c r="AY162">
        <v>1</v>
      </c>
      <c r="AZ162">
        <v>0</v>
      </c>
      <c r="BA162">
        <v>164</v>
      </c>
      <c r="BB162">
        <v>1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3.2393399999999999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1</v>
      </c>
      <c r="BQ162">
        <v>3.2393399999999999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1</v>
      </c>
      <c r="CV162">
        <v>0</v>
      </c>
      <c r="CW162">
        <v>0</v>
      </c>
      <c r="CX162">
        <f>ROUND(Y162*Source!I345,7)</f>
        <v>5.8500000000000002E-3</v>
      </c>
      <c r="CY162">
        <f t="shared" si="87"/>
        <v>88.04</v>
      </c>
      <c r="CZ162">
        <f t="shared" si="88"/>
        <v>83.06</v>
      </c>
      <c r="DA162">
        <f t="shared" si="89"/>
        <v>1.06</v>
      </c>
      <c r="DB162">
        <f t="shared" si="94"/>
        <v>3.24</v>
      </c>
      <c r="DC162">
        <f t="shared" si="95"/>
        <v>0</v>
      </c>
      <c r="DD162" t="s">
        <v>3</v>
      </c>
      <c r="DE162" t="s">
        <v>3</v>
      </c>
      <c r="DF162">
        <f t="shared" si="90"/>
        <v>0.52</v>
      </c>
      <c r="DG162">
        <f t="shared" si="91"/>
        <v>0</v>
      </c>
      <c r="DH162">
        <f t="shared" si="96"/>
        <v>0</v>
      </c>
      <c r="DI162">
        <f t="shared" si="97"/>
        <v>0</v>
      </c>
      <c r="DJ162">
        <f t="shared" si="92"/>
        <v>0.52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ROW(Source!A345)</f>
        <v>345</v>
      </c>
      <c r="B163">
        <v>65174513</v>
      </c>
      <c r="C163">
        <v>65175454</v>
      </c>
      <c r="D163">
        <v>59018823</v>
      </c>
      <c r="E163">
        <v>1</v>
      </c>
      <c r="F163">
        <v>1</v>
      </c>
      <c r="G163">
        <v>1</v>
      </c>
      <c r="H163">
        <v>3</v>
      </c>
      <c r="I163" t="s">
        <v>424</v>
      </c>
      <c r="J163" t="s">
        <v>425</v>
      </c>
      <c r="K163" t="s">
        <v>426</v>
      </c>
      <c r="L163">
        <v>1339</v>
      </c>
      <c r="N163">
        <v>1007</v>
      </c>
      <c r="O163" t="s">
        <v>53</v>
      </c>
      <c r="P163" t="s">
        <v>53</v>
      </c>
      <c r="Q163">
        <v>1</v>
      </c>
      <c r="W163">
        <v>0</v>
      </c>
      <c r="X163">
        <v>-1677968575</v>
      </c>
      <c r="Y163">
        <f t="shared" si="93"/>
        <v>0.01</v>
      </c>
      <c r="AA163">
        <v>9594.85</v>
      </c>
      <c r="AB163">
        <v>0</v>
      </c>
      <c r="AC163">
        <v>0</v>
      </c>
      <c r="AD163">
        <v>0</v>
      </c>
      <c r="AE163">
        <v>7555</v>
      </c>
      <c r="AF163">
        <v>0</v>
      </c>
      <c r="AG163">
        <v>0</v>
      </c>
      <c r="AH163">
        <v>0</v>
      </c>
      <c r="AI163">
        <v>1.27</v>
      </c>
      <c r="AJ163">
        <v>1</v>
      </c>
      <c r="AK163">
        <v>1</v>
      </c>
      <c r="AL163">
        <v>1</v>
      </c>
      <c r="AM163">
        <v>2</v>
      </c>
      <c r="AN163">
        <v>0</v>
      </c>
      <c r="AO163">
        <v>0</v>
      </c>
      <c r="AP163">
        <v>1</v>
      </c>
      <c r="AQ163">
        <v>1</v>
      </c>
      <c r="AR163">
        <v>0</v>
      </c>
      <c r="AS163" t="s">
        <v>3</v>
      </c>
      <c r="AT163">
        <v>0.01</v>
      </c>
      <c r="AU163" t="s">
        <v>3</v>
      </c>
      <c r="AV163">
        <v>0</v>
      </c>
      <c r="AW163">
        <v>2</v>
      </c>
      <c r="AX163">
        <v>65175489</v>
      </c>
      <c r="AY163">
        <v>1</v>
      </c>
      <c r="AZ163">
        <v>0</v>
      </c>
      <c r="BA163">
        <v>165</v>
      </c>
      <c r="BB163">
        <v>1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75.55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1</v>
      </c>
      <c r="BQ163">
        <v>75.55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1</v>
      </c>
      <c r="CV163">
        <v>0</v>
      </c>
      <c r="CW163">
        <v>0</v>
      </c>
      <c r="CX163">
        <f>ROUND(Y163*Source!I345,7)</f>
        <v>1.5E-3</v>
      </c>
      <c r="CY163">
        <f t="shared" si="87"/>
        <v>9594.85</v>
      </c>
      <c r="CZ163">
        <f t="shared" si="88"/>
        <v>7555</v>
      </c>
      <c r="DA163">
        <f t="shared" si="89"/>
        <v>1.27</v>
      </c>
      <c r="DB163">
        <f t="shared" si="94"/>
        <v>75.55</v>
      </c>
      <c r="DC163">
        <f t="shared" si="95"/>
        <v>0</v>
      </c>
      <c r="DD163" t="s">
        <v>3</v>
      </c>
      <c r="DE163" t="s">
        <v>3</v>
      </c>
      <c r="DF163">
        <f t="shared" si="90"/>
        <v>14.39</v>
      </c>
      <c r="DG163">
        <f t="shared" si="91"/>
        <v>0</v>
      </c>
      <c r="DH163">
        <f t="shared" si="96"/>
        <v>0</v>
      </c>
      <c r="DI163">
        <f t="shared" si="97"/>
        <v>0</v>
      </c>
      <c r="DJ163">
        <f t="shared" si="92"/>
        <v>14.39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ROW(Source!A345)</f>
        <v>345</v>
      </c>
      <c r="B164">
        <v>65174513</v>
      </c>
      <c r="C164">
        <v>65175454</v>
      </c>
      <c r="D164">
        <v>58938947</v>
      </c>
      <c r="E164">
        <v>109</v>
      </c>
      <c r="F164">
        <v>1</v>
      </c>
      <c r="G164">
        <v>1</v>
      </c>
      <c r="H164">
        <v>3</v>
      </c>
      <c r="I164" t="s">
        <v>378</v>
      </c>
      <c r="J164" t="s">
        <v>3</v>
      </c>
      <c r="K164" t="s">
        <v>379</v>
      </c>
      <c r="L164">
        <v>3277935</v>
      </c>
      <c r="N164">
        <v>1013</v>
      </c>
      <c r="O164" t="s">
        <v>380</v>
      </c>
      <c r="P164" t="s">
        <v>380</v>
      </c>
      <c r="Q164">
        <v>1</v>
      </c>
      <c r="W164">
        <v>0</v>
      </c>
      <c r="X164">
        <v>274903907</v>
      </c>
      <c r="Y164">
        <f t="shared" si="93"/>
        <v>2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0</v>
      </c>
      <c r="AO164">
        <v>0</v>
      </c>
      <c r="AP164">
        <v>0</v>
      </c>
      <c r="AQ164">
        <v>1</v>
      </c>
      <c r="AR164">
        <v>0</v>
      </c>
      <c r="AS164" t="s">
        <v>3</v>
      </c>
      <c r="AT164">
        <v>2</v>
      </c>
      <c r="AU164" t="s">
        <v>3</v>
      </c>
      <c r="AV164">
        <v>0</v>
      </c>
      <c r="AW164">
        <v>2</v>
      </c>
      <c r="AX164">
        <v>65175490</v>
      </c>
      <c r="AY164">
        <v>1</v>
      </c>
      <c r="AZ164">
        <v>0</v>
      </c>
      <c r="BA164">
        <v>166</v>
      </c>
      <c r="BB164">
        <v>1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V164">
        <v>0</v>
      </c>
      <c r="CW164">
        <v>0</v>
      </c>
      <c r="CX164">
        <f>ROUND(Y164*Source!I345,7)</f>
        <v>0.3</v>
      </c>
      <c r="CY164">
        <f t="shared" si="87"/>
        <v>0</v>
      </c>
      <c r="CZ164">
        <f t="shared" si="88"/>
        <v>0</v>
      </c>
      <c r="DA164">
        <f t="shared" si="89"/>
        <v>1</v>
      </c>
      <c r="DB164">
        <f t="shared" si="94"/>
        <v>0</v>
      </c>
      <c r="DC164">
        <f t="shared" si="95"/>
        <v>0</v>
      </c>
      <c r="DD164" t="s">
        <v>3</v>
      </c>
      <c r="DE164" t="s">
        <v>3</v>
      </c>
      <c r="DF164">
        <f>ROUND(ROUND(AE164,2)*CX164,2)</f>
        <v>0</v>
      </c>
      <c r="DG164">
        <f t="shared" si="91"/>
        <v>0</v>
      </c>
      <c r="DH164">
        <f t="shared" si="96"/>
        <v>0</v>
      </c>
      <c r="DI164">
        <f t="shared" si="97"/>
        <v>0</v>
      </c>
      <c r="DJ164">
        <f t="shared" si="92"/>
        <v>0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ROW(Source!A346)</f>
        <v>346</v>
      </c>
      <c r="B165">
        <v>65174513</v>
      </c>
      <c r="C165">
        <v>65175491</v>
      </c>
      <c r="D165">
        <v>58933403</v>
      </c>
      <c r="E165">
        <v>109</v>
      </c>
      <c r="F165">
        <v>1</v>
      </c>
      <c r="G165">
        <v>1</v>
      </c>
      <c r="H165">
        <v>1</v>
      </c>
      <c r="I165" t="s">
        <v>409</v>
      </c>
      <c r="J165" t="s">
        <v>3</v>
      </c>
      <c r="K165" t="s">
        <v>410</v>
      </c>
      <c r="L165">
        <v>1369</v>
      </c>
      <c r="N165">
        <v>1013</v>
      </c>
      <c r="O165" t="s">
        <v>333</v>
      </c>
      <c r="P165" t="s">
        <v>333</v>
      </c>
      <c r="Q165">
        <v>1</v>
      </c>
      <c r="W165">
        <v>0</v>
      </c>
      <c r="X165">
        <v>1518711480</v>
      </c>
      <c r="Y165">
        <f t="shared" si="93"/>
        <v>4.24</v>
      </c>
      <c r="AA165">
        <v>0</v>
      </c>
      <c r="AB165">
        <v>0</v>
      </c>
      <c r="AC165">
        <v>0</v>
      </c>
      <c r="AD165">
        <v>563.76</v>
      </c>
      <c r="AE165">
        <v>0</v>
      </c>
      <c r="AF165">
        <v>0</v>
      </c>
      <c r="AG165">
        <v>0</v>
      </c>
      <c r="AH165">
        <v>563.76</v>
      </c>
      <c r="AI165">
        <v>1</v>
      </c>
      <c r="AJ165">
        <v>1</v>
      </c>
      <c r="AK165">
        <v>1</v>
      </c>
      <c r="AL165">
        <v>1</v>
      </c>
      <c r="AM165">
        <v>-2</v>
      </c>
      <c r="AN165">
        <v>0</v>
      </c>
      <c r="AO165">
        <v>0</v>
      </c>
      <c r="AP165">
        <v>1</v>
      </c>
      <c r="AQ165">
        <v>1</v>
      </c>
      <c r="AR165">
        <v>0</v>
      </c>
      <c r="AS165" t="s">
        <v>3</v>
      </c>
      <c r="AT165">
        <v>4.24</v>
      </c>
      <c r="AU165" t="s">
        <v>3</v>
      </c>
      <c r="AV165">
        <v>1</v>
      </c>
      <c r="AW165">
        <v>2</v>
      </c>
      <c r="AX165">
        <v>65175495</v>
      </c>
      <c r="AY165">
        <v>1</v>
      </c>
      <c r="AZ165">
        <v>0</v>
      </c>
      <c r="BA165">
        <v>167</v>
      </c>
      <c r="BB165">
        <v>1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2390.3424</v>
      </c>
      <c r="BN165">
        <v>4.24</v>
      </c>
      <c r="BO165">
        <v>0</v>
      </c>
      <c r="BP165">
        <v>1</v>
      </c>
      <c r="BQ165">
        <v>0</v>
      </c>
      <c r="BR165">
        <v>0</v>
      </c>
      <c r="BS165">
        <v>0</v>
      </c>
      <c r="BT165">
        <v>2390.3424</v>
      </c>
      <c r="BU165">
        <v>4.24</v>
      </c>
      <c r="BV165">
        <v>0</v>
      </c>
      <c r="BW165">
        <v>1</v>
      </c>
      <c r="CU165">
        <f>ROUND(AT165*Source!I346*AH165*AL165,2)</f>
        <v>4780.68</v>
      </c>
      <c r="CV165">
        <f>ROUND(Y165*Source!I346,7)</f>
        <v>8.48</v>
      </c>
      <c r="CW165">
        <v>0</v>
      </c>
      <c r="CX165">
        <f>ROUND(Y165*Source!I346,7)</f>
        <v>8.48</v>
      </c>
      <c r="CY165">
        <f>AD165</f>
        <v>563.76</v>
      </c>
      <c r="CZ165">
        <f>AH165</f>
        <v>563.76</v>
      </c>
      <c r="DA165">
        <f>AL165</f>
        <v>1</v>
      </c>
      <c r="DB165">
        <f t="shared" si="94"/>
        <v>2390.34</v>
      </c>
      <c r="DC165">
        <f t="shared" si="95"/>
        <v>0</v>
      </c>
      <c r="DD165" t="s">
        <v>3</v>
      </c>
      <c r="DE165" t="s">
        <v>3</v>
      </c>
      <c r="DF165">
        <f>ROUND(ROUND(AE165,2)*CX165,2)</f>
        <v>0</v>
      </c>
      <c r="DG165">
        <f t="shared" si="91"/>
        <v>0</v>
      </c>
      <c r="DH165">
        <f t="shared" si="96"/>
        <v>0</v>
      </c>
      <c r="DI165">
        <f t="shared" si="97"/>
        <v>4780.68</v>
      </c>
      <c r="DJ165">
        <f>DI165</f>
        <v>4780.68</v>
      </c>
      <c r="DK165">
        <v>1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ROW(Source!A346)</f>
        <v>346</v>
      </c>
      <c r="B166">
        <v>65174513</v>
      </c>
      <c r="C166">
        <v>65175491</v>
      </c>
      <c r="D166">
        <v>59007104</v>
      </c>
      <c r="E166">
        <v>1</v>
      </c>
      <c r="F166">
        <v>1</v>
      </c>
      <c r="G166">
        <v>1</v>
      </c>
      <c r="H166">
        <v>3</v>
      </c>
      <c r="I166" t="s">
        <v>439</v>
      </c>
      <c r="J166" t="s">
        <v>440</v>
      </c>
      <c r="K166" t="s">
        <v>441</v>
      </c>
      <c r="L166">
        <v>1346</v>
      </c>
      <c r="N166">
        <v>1009</v>
      </c>
      <c r="O166" t="s">
        <v>63</v>
      </c>
      <c r="P166" t="s">
        <v>63</v>
      </c>
      <c r="Q166">
        <v>1</v>
      </c>
      <c r="W166">
        <v>0</v>
      </c>
      <c r="X166">
        <v>151224974</v>
      </c>
      <c r="Y166">
        <f t="shared" si="93"/>
        <v>1.1000000000000001</v>
      </c>
      <c r="AA166">
        <v>50.07</v>
      </c>
      <c r="AB166">
        <v>0</v>
      </c>
      <c r="AC166">
        <v>0</v>
      </c>
      <c r="AD166">
        <v>0</v>
      </c>
      <c r="AE166">
        <v>41.38</v>
      </c>
      <c r="AF166">
        <v>0</v>
      </c>
      <c r="AG166">
        <v>0</v>
      </c>
      <c r="AH166">
        <v>0</v>
      </c>
      <c r="AI166">
        <v>1.21</v>
      </c>
      <c r="AJ166">
        <v>1</v>
      </c>
      <c r="AK166">
        <v>1</v>
      </c>
      <c r="AL166">
        <v>1</v>
      </c>
      <c r="AM166">
        <v>2</v>
      </c>
      <c r="AN166">
        <v>0</v>
      </c>
      <c r="AO166">
        <v>0</v>
      </c>
      <c r="AP166">
        <v>1</v>
      </c>
      <c r="AQ166">
        <v>1</v>
      </c>
      <c r="AR166">
        <v>0</v>
      </c>
      <c r="AS166" t="s">
        <v>3</v>
      </c>
      <c r="AT166">
        <v>1.1000000000000001</v>
      </c>
      <c r="AU166" t="s">
        <v>3</v>
      </c>
      <c r="AV166">
        <v>0</v>
      </c>
      <c r="AW166">
        <v>2</v>
      </c>
      <c r="AX166">
        <v>65175496</v>
      </c>
      <c r="AY166">
        <v>1</v>
      </c>
      <c r="AZ166">
        <v>0</v>
      </c>
      <c r="BA166">
        <v>168</v>
      </c>
      <c r="BB166">
        <v>1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45.518000000000008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1</v>
      </c>
      <c r="BQ166">
        <v>45.518000000000008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1</v>
      </c>
      <c r="CV166">
        <v>0</v>
      </c>
      <c r="CW166">
        <v>0</v>
      </c>
      <c r="CX166">
        <f>ROUND(Y166*Source!I346,7)</f>
        <v>2.2000000000000002</v>
      </c>
      <c r="CY166">
        <f>AA166</f>
        <v>50.07</v>
      </c>
      <c r="CZ166">
        <f>AE166</f>
        <v>41.38</v>
      </c>
      <c r="DA166">
        <f>AI166</f>
        <v>1.21</v>
      </c>
      <c r="DB166">
        <f t="shared" si="94"/>
        <v>45.52</v>
      </c>
      <c r="DC166">
        <f t="shared" si="95"/>
        <v>0</v>
      </c>
      <c r="DD166" t="s">
        <v>3</v>
      </c>
      <c r="DE166" t="s">
        <v>3</v>
      </c>
      <c r="DF166">
        <f>ROUND(ROUND(AE166*AI166,2)*CX166,2)</f>
        <v>110.15</v>
      </c>
      <c r="DG166">
        <f t="shared" si="91"/>
        <v>0</v>
      </c>
      <c r="DH166">
        <f t="shared" si="96"/>
        <v>0</v>
      </c>
      <c r="DI166">
        <f t="shared" si="97"/>
        <v>0</v>
      </c>
      <c r="DJ166">
        <f>DF166</f>
        <v>110.15</v>
      </c>
      <c r="DK166">
        <v>0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ROW(Source!A346)</f>
        <v>346</v>
      </c>
      <c r="B167">
        <v>65174513</v>
      </c>
      <c r="C167">
        <v>65175491</v>
      </c>
      <c r="D167">
        <v>58938947</v>
      </c>
      <c r="E167">
        <v>109</v>
      </c>
      <c r="F167">
        <v>1</v>
      </c>
      <c r="G167">
        <v>1</v>
      </c>
      <c r="H167">
        <v>3</v>
      </c>
      <c r="I167" t="s">
        <v>378</v>
      </c>
      <c r="J167" t="s">
        <v>3</v>
      </c>
      <c r="K167" t="s">
        <v>379</v>
      </c>
      <c r="L167">
        <v>3277935</v>
      </c>
      <c r="N167">
        <v>1013</v>
      </c>
      <c r="O167" t="s">
        <v>380</v>
      </c>
      <c r="P167" t="s">
        <v>380</v>
      </c>
      <c r="Q167">
        <v>1</v>
      </c>
      <c r="W167">
        <v>0</v>
      </c>
      <c r="X167">
        <v>274903907</v>
      </c>
      <c r="Y167">
        <f t="shared" si="93"/>
        <v>2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M167">
        <v>-2</v>
      </c>
      <c r="AN167">
        <v>0</v>
      </c>
      <c r="AO167">
        <v>0</v>
      </c>
      <c r="AP167">
        <v>0</v>
      </c>
      <c r="AQ167">
        <v>1</v>
      </c>
      <c r="AR167">
        <v>0</v>
      </c>
      <c r="AS167" t="s">
        <v>3</v>
      </c>
      <c r="AT167">
        <v>2</v>
      </c>
      <c r="AU167" t="s">
        <v>3</v>
      </c>
      <c r="AV167">
        <v>0</v>
      </c>
      <c r="AW167">
        <v>2</v>
      </c>
      <c r="AX167">
        <v>65175497</v>
      </c>
      <c r="AY167">
        <v>1</v>
      </c>
      <c r="AZ167">
        <v>0</v>
      </c>
      <c r="BA167">
        <v>169</v>
      </c>
      <c r="BB167">
        <v>1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V167">
        <v>0</v>
      </c>
      <c r="CW167">
        <v>0</v>
      </c>
      <c r="CX167">
        <f>ROUND(Y167*Source!I346,7)</f>
        <v>4</v>
      </c>
      <c r="CY167">
        <f>AA167</f>
        <v>0</v>
      </c>
      <c r="CZ167">
        <f>AE167</f>
        <v>0</v>
      </c>
      <c r="DA167">
        <f>AI167</f>
        <v>1</v>
      </c>
      <c r="DB167">
        <f t="shared" si="94"/>
        <v>0</v>
      </c>
      <c r="DC167">
        <f t="shared" si="95"/>
        <v>0</v>
      </c>
      <c r="DD167" t="s">
        <v>3</v>
      </c>
      <c r="DE167" t="s">
        <v>3</v>
      </c>
      <c r="DF167">
        <f>ROUND(ROUND(AE167,2)*CX167,2)</f>
        <v>0</v>
      </c>
      <c r="DG167">
        <f t="shared" si="91"/>
        <v>0</v>
      </c>
      <c r="DH167">
        <f t="shared" si="96"/>
        <v>0</v>
      </c>
      <c r="DI167">
        <f t="shared" si="97"/>
        <v>0</v>
      </c>
      <c r="DJ167">
        <f>DF167</f>
        <v>0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ROW(Source!A347)</f>
        <v>347</v>
      </c>
      <c r="B168">
        <v>65174513</v>
      </c>
      <c r="C168">
        <v>65175498</v>
      </c>
      <c r="D168">
        <v>58933396</v>
      </c>
      <c r="E168">
        <v>109</v>
      </c>
      <c r="F168">
        <v>1</v>
      </c>
      <c r="G168">
        <v>1</v>
      </c>
      <c r="H168">
        <v>1</v>
      </c>
      <c r="I168" t="s">
        <v>334</v>
      </c>
      <c r="J168" t="s">
        <v>3</v>
      </c>
      <c r="K168" t="s">
        <v>335</v>
      </c>
      <c r="L168">
        <v>1369</v>
      </c>
      <c r="N168">
        <v>1013</v>
      </c>
      <c r="O168" t="s">
        <v>333</v>
      </c>
      <c r="P168" t="s">
        <v>333</v>
      </c>
      <c r="Q168">
        <v>1</v>
      </c>
      <c r="W168">
        <v>0</v>
      </c>
      <c r="X168">
        <v>-587036825</v>
      </c>
      <c r="Y168">
        <f t="shared" si="93"/>
        <v>3.23</v>
      </c>
      <c r="AA168">
        <v>0</v>
      </c>
      <c r="AB168">
        <v>0</v>
      </c>
      <c r="AC168">
        <v>0</v>
      </c>
      <c r="AD168">
        <v>435.64</v>
      </c>
      <c r="AE168">
        <v>0</v>
      </c>
      <c r="AF168">
        <v>0</v>
      </c>
      <c r="AG168">
        <v>0</v>
      </c>
      <c r="AH168">
        <v>435.64</v>
      </c>
      <c r="AI168">
        <v>1</v>
      </c>
      <c r="AJ168">
        <v>1</v>
      </c>
      <c r="AK168">
        <v>1</v>
      </c>
      <c r="AL168">
        <v>1</v>
      </c>
      <c r="AM168">
        <v>-2</v>
      </c>
      <c r="AN168">
        <v>0</v>
      </c>
      <c r="AO168">
        <v>0</v>
      </c>
      <c r="AP168">
        <v>1</v>
      </c>
      <c r="AQ168">
        <v>1</v>
      </c>
      <c r="AR168">
        <v>0</v>
      </c>
      <c r="AS168" t="s">
        <v>3</v>
      </c>
      <c r="AT168">
        <v>3.23</v>
      </c>
      <c r="AU168" t="s">
        <v>3</v>
      </c>
      <c r="AV168">
        <v>1</v>
      </c>
      <c r="AW168">
        <v>2</v>
      </c>
      <c r="AX168">
        <v>65175505</v>
      </c>
      <c r="AY168">
        <v>1</v>
      </c>
      <c r="AZ168">
        <v>0</v>
      </c>
      <c r="BA168">
        <v>170</v>
      </c>
      <c r="BB168">
        <v>1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1407.1171999999999</v>
      </c>
      <c r="BN168">
        <v>3.23</v>
      </c>
      <c r="BO168">
        <v>0</v>
      </c>
      <c r="BP168">
        <v>1</v>
      </c>
      <c r="BQ168">
        <v>0</v>
      </c>
      <c r="BR168">
        <v>0</v>
      </c>
      <c r="BS168">
        <v>0</v>
      </c>
      <c r="BT168">
        <v>1407.1171999999999</v>
      </c>
      <c r="BU168">
        <v>3.23</v>
      </c>
      <c r="BV168">
        <v>0</v>
      </c>
      <c r="BW168">
        <v>1</v>
      </c>
      <c r="CU168">
        <f>ROUND(AT168*Source!I347*AH168*AL168,2)</f>
        <v>4221.3500000000004</v>
      </c>
      <c r="CV168">
        <f>ROUND(Y168*Source!I347,7)</f>
        <v>9.69</v>
      </c>
      <c r="CW168">
        <v>0</v>
      </c>
      <c r="CX168">
        <f>ROUND(Y168*Source!I347,7)</f>
        <v>9.69</v>
      </c>
      <c r="CY168">
        <f>AD168</f>
        <v>435.64</v>
      </c>
      <c r="CZ168">
        <f>AH168</f>
        <v>435.64</v>
      </c>
      <c r="DA168">
        <f>AL168</f>
        <v>1</v>
      </c>
      <c r="DB168">
        <f t="shared" si="94"/>
        <v>1407.12</v>
      </c>
      <c r="DC168">
        <f t="shared" si="95"/>
        <v>0</v>
      </c>
      <c r="DD168" t="s">
        <v>3</v>
      </c>
      <c r="DE168" t="s">
        <v>3</v>
      </c>
      <c r="DF168">
        <f>ROUND(ROUND(AE168,2)*CX168,2)</f>
        <v>0</v>
      </c>
      <c r="DG168">
        <f t="shared" si="91"/>
        <v>0</v>
      </c>
      <c r="DH168">
        <f t="shared" si="96"/>
        <v>0</v>
      </c>
      <c r="DI168">
        <f t="shared" si="97"/>
        <v>4221.3500000000004</v>
      </c>
      <c r="DJ168">
        <f>DI168</f>
        <v>4221.3500000000004</v>
      </c>
      <c r="DK168">
        <v>1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ROW(Source!A347)</f>
        <v>347</v>
      </c>
      <c r="B169">
        <v>65174513</v>
      </c>
      <c r="C169">
        <v>65175498</v>
      </c>
      <c r="D169">
        <v>58933403</v>
      </c>
      <c r="E169">
        <v>109</v>
      </c>
      <c r="F169">
        <v>1</v>
      </c>
      <c r="G169">
        <v>1</v>
      </c>
      <c r="H169">
        <v>1</v>
      </c>
      <c r="I169" t="s">
        <v>409</v>
      </c>
      <c r="J169" t="s">
        <v>3</v>
      </c>
      <c r="K169" t="s">
        <v>410</v>
      </c>
      <c r="L169">
        <v>1369</v>
      </c>
      <c r="N169">
        <v>1013</v>
      </c>
      <c r="O169" t="s">
        <v>333</v>
      </c>
      <c r="P169" t="s">
        <v>333</v>
      </c>
      <c r="Q169">
        <v>1</v>
      </c>
      <c r="W169">
        <v>0</v>
      </c>
      <c r="X169">
        <v>1518711480</v>
      </c>
      <c r="Y169">
        <f t="shared" si="93"/>
        <v>3.23</v>
      </c>
      <c r="AA169">
        <v>0</v>
      </c>
      <c r="AB169">
        <v>0</v>
      </c>
      <c r="AC169">
        <v>0</v>
      </c>
      <c r="AD169">
        <v>563.76</v>
      </c>
      <c r="AE169">
        <v>0</v>
      </c>
      <c r="AF169">
        <v>0</v>
      </c>
      <c r="AG169">
        <v>0</v>
      </c>
      <c r="AH169">
        <v>563.76</v>
      </c>
      <c r="AI169">
        <v>1</v>
      </c>
      <c r="AJ169">
        <v>1</v>
      </c>
      <c r="AK169">
        <v>1</v>
      </c>
      <c r="AL169">
        <v>1</v>
      </c>
      <c r="AM169">
        <v>-2</v>
      </c>
      <c r="AN169">
        <v>0</v>
      </c>
      <c r="AO169">
        <v>0</v>
      </c>
      <c r="AP169">
        <v>1</v>
      </c>
      <c r="AQ169">
        <v>1</v>
      </c>
      <c r="AR169">
        <v>0</v>
      </c>
      <c r="AS169" t="s">
        <v>3</v>
      </c>
      <c r="AT169">
        <v>3.23</v>
      </c>
      <c r="AU169" t="s">
        <v>3</v>
      </c>
      <c r="AV169">
        <v>1</v>
      </c>
      <c r="AW169">
        <v>2</v>
      </c>
      <c r="AX169">
        <v>65175506</v>
      </c>
      <c r="AY169">
        <v>1</v>
      </c>
      <c r="AZ169">
        <v>0</v>
      </c>
      <c r="BA169">
        <v>171</v>
      </c>
      <c r="BB169">
        <v>1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1820.9448</v>
      </c>
      <c r="BN169">
        <v>3.23</v>
      </c>
      <c r="BO169">
        <v>0</v>
      </c>
      <c r="BP169">
        <v>1</v>
      </c>
      <c r="BQ169">
        <v>0</v>
      </c>
      <c r="BR169">
        <v>0</v>
      </c>
      <c r="BS169">
        <v>0</v>
      </c>
      <c r="BT169">
        <v>1820.9448</v>
      </c>
      <c r="BU169">
        <v>3.23</v>
      </c>
      <c r="BV169">
        <v>0</v>
      </c>
      <c r="BW169">
        <v>1</v>
      </c>
      <c r="CU169">
        <f>ROUND(AT169*Source!I347*AH169*AL169,2)</f>
        <v>5462.83</v>
      </c>
      <c r="CV169">
        <f>ROUND(Y169*Source!I347,7)</f>
        <v>9.69</v>
      </c>
      <c r="CW169">
        <v>0</v>
      </c>
      <c r="CX169">
        <f>ROUND(Y169*Source!I347,7)</f>
        <v>9.69</v>
      </c>
      <c r="CY169">
        <f>AD169</f>
        <v>563.76</v>
      </c>
      <c r="CZ169">
        <f>AH169</f>
        <v>563.76</v>
      </c>
      <c r="DA169">
        <f>AL169</f>
        <v>1</v>
      </c>
      <c r="DB169">
        <f t="shared" si="94"/>
        <v>1820.94</v>
      </c>
      <c r="DC169">
        <f t="shared" si="95"/>
        <v>0</v>
      </c>
      <c r="DD169" t="s">
        <v>3</v>
      </c>
      <c r="DE169" t="s">
        <v>3</v>
      </c>
      <c r="DF169">
        <f>ROUND(ROUND(AE169,2)*CX169,2)</f>
        <v>0</v>
      </c>
      <c r="DG169">
        <f t="shared" si="91"/>
        <v>0</v>
      </c>
      <c r="DH169">
        <f t="shared" si="96"/>
        <v>0</v>
      </c>
      <c r="DI169">
        <f t="shared" si="97"/>
        <v>5462.83</v>
      </c>
      <c r="DJ169">
        <f>DI169</f>
        <v>5462.83</v>
      </c>
      <c r="DK169">
        <v>1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ROW(Source!A347)</f>
        <v>347</v>
      </c>
      <c r="B170">
        <v>65174513</v>
      </c>
      <c r="C170">
        <v>65175498</v>
      </c>
      <c r="D170">
        <v>37064876</v>
      </c>
      <c r="E170">
        <v>109</v>
      </c>
      <c r="F170">
        <v>1</v>
      </c>
      <c r="G170">
        <v>1</v>
      </c>
      <c r="H170">
        <v>1</v>
      </c>
      <c r="I170" t="s">
        <v>336</v>
      </c>
      <c r="J170" t="s">
        <v>3</v>
      </c>
      <c r="K170" t="s">
        <v>337</v>
      </c>
      <c r="L170">
        <v>1191</v>
      </c>
      <c r="N170">
        <v>1013</v>
      </c>
      <c r="O170" t="s">
        <v>326</v>
      </c>
      <c r="P170" t="s">
        <v>326</v>
      </c>
      <c r="Q170">
        <v>1</v>
      </c>
      <c r="W170">
        <v>0</v>
      </c>
      <c r="X170">
        <v>-1417349443</v>
      </c>
      <c r="Y170">
        <f t="shared" si="93"/>
        <v>0.49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0</v>
      </c>
      <c r="AP170">
        <v>1</v>
      </c>
      <c r="AQ170">
        <v>1</v>
      </c>
      <c r="AR170">
        <v>0</v>
      </c>
      <c r="AS170" t="s">
        <v>3</v>
      </c>
      <c r="AT170">
        <v>0.49</v>
      </c>
      <c r="AU170" t="s">
        <v>3</v>
      </c>
      <c r="AV170">
        <v>2</v>
      </c>
      <c r="AW170">
        <v>2</v>
      </c>
      <c r="AX170">
        <v>65175507</v>
      </c>
      <c r="AY170">
        <v>1</v>
      </c>
      <c r="AZ170">
        <v>0</v>
      </c>
      <c r="BA170">
        <v>172</v>
      </c>
      <c r="BB170">
        <v>1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V170">
        <v>0</v>
      </c>
      <c r="CW170">
        <v>0</v>
      </c>
      <c r="CX170">
        <f>ROUND(Y170*Source!I347,7)</f>
        <v>1.47</v>
      </c>
      <c r="CY170">
        <f>AD170</f>
        <v>0</v>
      </c>
      <c r="CZ170">
        <f>AH170</f>
        <v>0</v>
      </c>
      <c r="DA170">
        <f>AL170</f>
        <v>1</v>
      </c>
      <c r="DB170">
        <f t="shared" si="94"/>
        <v>0</v>
      </c>
      <c r="DC170">
        <f t="shared" si="95"/>
        <v>0</v>
      </c>
      <c r="DD170" t="s">
        <v>3</v>
      </c>
      <c r="DE170" t="s">
        <v>3</v>
      </c>
      <c r="DF170">
        <f>ROUND(ROUND(AE170,2)*CX170,2)</f>
        <v>0</v>
      </c>
      <c r="DG170">
        <f t="shared" si="91"/>
        <v>0</v>
      </c>
      <c r="DH170">
        <f t="shared" si="96"/>
        <v>0</v>
      </c>
      <c r="DI170">
        <f t="shared" si="97"/>
        <v>0</v>
      </c>
      <c r="DJ170">
        <f>DI170</f>
        <v>0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ROW(Source!A347)</f>
        <v>347</v>
      </c>
      <c r="B171">
        <v>65174513</v>
      </c>
      <c r="C171">
        <v>65175498</v>
      </c>
      <c r="D171">
        <v>59055054</v>
      </c>
      <c r="E171">
        <v>1</v>
      </c>
      <c r="F171">
        <v>1</v>
      </c>
      <c r="G171">
        <v>1</v>
      </c>
      <c r="H171">
        <v>2</v>
      </c>
      <c r="I171" t="s">
        <v>436</v>
      </c>
      <c r="J171" t="s">
        <v>437</v>
      </c>
      <c r="K171" t="s">
        <v>438</v>
      </c>
      <c r="L171">
        <v>1368</v>
      </c>
      <c r="N171">
        <v>1011</v>
      </c>
      <c r="O171" t="s">
        <v>341</v>
      </c>
      <c r="P171" t="s">
        <v>341</v>
      </c>
      <c r="Q171">
        <v>1</v>
      </c>
      <c r="W171">
        <v>0</v>
      </c>
      <c r="X171">
        <v>412917512</v>
      </c>
      <c r="Y171">
        <f t="shared" si="93"/>
        <v>0.49</v>
      </c>
      <c r="AA171">
        <v>0</v>
      </c>
      <c r="AB171">
        <v>471.55</v>
      </c>
      <c r="AC171">
        <v>490.55</v>
      </c>
      <c r="AD171">
        <v>0</v>
      </c>
      <c r="AE171">
        <v>0</v>
      </c>
      <c r="AF171">
        <v>346.73</v>
      </c>
      <c r="AG171">
        <v>490.55</v>
      </c>
      <c r="AH171">
        <v>0</v>
      </c>
      <c r="AI171">
        <v>1</v>
      </c>
      <c r="AJ171">
        <v>1.36</v>
      </c>
      <c r="AK171">
        <v>1</v>
      </c>
      <c r="AL171">
        <v>1</v>
      </c>
      <c r="AM171">
        <v>2</v>
      </c>
      <c r="AN171">
        <v>0</v>
      </c>
      <c r="AO171">
        <v>0</v>
      </c>
      <c r="AP171">
        <v>1</v>
      </c>
      <c r="AQ171">
        <v>1</v>
      </c>
      <c r="AR171">
        <v>0</v>
      </c>
      <c r="AS171" t="s">
        <v>3</v>
      </c>
      <c r="AT171">
        <v>0.49</v>
      </c>
      <c r="AU171" t="s">
        <v>3</v>
      </c>
      <c r="AV171">
        <v>1</v>
      </c>
      <c r="AW171">
        <v>2</v>
      </c>
      <c r="AX171">
        <v>65175508</v>
      </c>
      <c r="AY171">
        <v>1</v>
      </c>
      <c r="AZ171">
        <v>0</v>
      </c>
      <c r="BA171">
        <v>173</v>
      </c>
      <c r="BB171">
        <v>1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169.89770000000001</v>
      </c>
      <c r="BL171">
        <v>240.36949999999999</v>
      </c>
      <c r="BM171">
        <v>0</v>
      </c>
      <c r="BN171">
        <v>0</v>
      </c>
      <c r="BO171">
        <v>0.49</v>
      </c>
      <c r="BP171">
        <v>1</v>
      </c>
      <c r="BQ171">
        <v>0</v>
      </c>
      <c r="BR171">
        <v>169.89770000000001</v>
      </c>
      <c r="BS171">
        <v>240.36949999999999</v>
      </c>
      <c r="BT171">
        <v>0</v>
      </c>
      <c r="BU171">
        <v>0</v>
      </c>
      <c r="BV171">
        <v>0.49</v>
      </c>
      <c r="BW171">
        <v>1</v>
      </c>
      <c r="CV171">
        <v>0</v>
      </c>
      <c r="CW171">
        <f>ROUND(Y171*Source!I347*DO171,7)</f>
        <v>1.47</v>
      </c>
      <c r="CX171">
        <f>ROUND(Y171*Source!I347,7)</f>
        <v>1.47</v>
      </c>
      <c r="CY171">
        <f>AB171</f>
        <v>471.55</v>
      </c>
      <c r="CZ171">
        <f>AF171</f>
        <v>346.73</v>
      </c>
      <c r="DA171">
        <f>AJ171</f>
        <v>1.36</v>
      </c>
      <c r="DB171">
        <f t="shared" si="94"/>
        <v>169.9</v>
      </c>
      <c r="DC171">
        <f t="shared" si="95"/>
        <v>240.37</v>
      </c>
      <c r="DD171" t="s">
        <v>3</v>
      </c>
      <c r="DE171" t="s">
        <v>3</v>
      </c>
      <c r="DF171">
        <f>ROUND(ROUND(AE171,2)*CX171,2)</f>
        <v>0</v>
      </c>
      <c r="DG171">
        <f>ROUND(ROUND(AF171*AJ171,2)*CX171,2)</f>
        <v>693.18</v>
      </c>
      <c r="DH171">
        <f t="shared" si="96"/>
        <v>721.11</v>
      </c>
      <c r="DI171">
        <f t="shared" si="97"/>
        <v>0</v>
      </c>
      <c r="DJ171">
        <f>DG171+DH171</f>
        <v>1414.29</v>
      </c>
      <c r="DK171">
        <v>0</v>
      </c>
      <c r="DL171" t="s">
        <v>342</v>
      </c>
      <c r="DM171">
        <v>4</v>
      </c>
      <c r="DN171" t="s">
        <v>326</v>
      </c>
      <c r="DO171">
        <v>1</v>
      </c>
    </row>
    <row r="172" spans="1:119" x14ac:dyDescent="0.2">
      <c r="A172">
        <f>ROW(Source!A347)</f>
        <v>347</v>
      </c>
      <c r="B172">
        <v>65174513</v>
      </c>
      <c r="C172">
        <v>65175498</v>
      </c>
      <c r="D172">
        <v>59007104</v>
      </c>
      <c r="E172">
        <v>1</v>
      </c>
      <c r="F172">
        <v>1</v>
      </c>
      <c r="G172">
        <v>1</v>
      </c>
      <c r="H172">
        <v>3</v>
      </c>
      <c r="I172" t="s">
        <v>439</v>
      </c>
      <c r="J172" t="s">
        <v>440</v>
      </c>
      <c r="K172" t="s">
        <v>441</v>
      </c>
      <c r="L172">
        <v>1346</v>
      </c>
      <c r="N172">
        <v>1009</v>
      </c>
      <c r="O172" t="s">
        <v>63</v>
      </c>
      <c r="P172" t="s">
        <v>63</v>
      </c>
      <c r="Q172">
        <v>1</v>
      </c>
      <c r="W172">
        <v>0</v>
      </c>
      <c r="X172">
        <v>151224974</v>
      </c>
      <c r="Y172">
        <f t="shared" si="93"/>
        <v>4.423</v>
      </c>
      <c r="AA172">
        <v>50.07</v>
      </c>
      <c r="AB172">
        <v>0</v>
      </c>
      <c r="AC172">
        <v>0</v>
      </c>
      <c r="AD172">
        <v>0</v>
      </c>
      <c r="AE172">
        <v>41.38</v>
      </c>
      <c r="AF172">
        <v>0</v>
      </c>
      <c r="AG172">
        <v>0</v>
      </c>
      <c r="AH172">
        <v>0</v>
      </c>
      <c r="AI172">
        <v>1.21</v>
      </c>
      <c r="AJ172">
        <v>1</v>
      </c>
      <c r="AK172">
        <v>1</v>
      </c>
      <c r="AL172">
        <v>1</v>
      </c>
      <c r="AM172">
        <v>2</v>
      </c>
      <c r="AN172">
        <v>0</v>
      </c>
      <c r="AO172">
        <v>0</v>
      </c>
      <c r="AP172">
        <v>1</v>
      </c>
      <c r="AQ172">
        <v>1</v>
      </c>
      <c r="AR172">
        <v>0</v>
      </c>
      <c r="AS172" t="s">
        <v>3</v>
      </c>
      <c r="AT172">
        <v>4.423</v>
      </c>
      <c r="AU172" t="s">
        <v>3</v>
      </c>
      <c r="AV172">
        <v>0</v>
      </c>
      <c r="AW172">
        <v>2</v>
      </c>
      <c r="AX172">
        <v>65175509</v>
      </c>
      <c r="AY172">
        <v>1</v>
      </c>
      <c r="AZ172">
        <v>0</v>
      </c>
      <c r="BA172">
        <v>174</v>
      </c>
      <c r="BB172">
        <v>1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183.02374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1</v>
      </c>
      <c r="BQ172">
        <v>183.02374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1</v>
      </c>
      <c r="CV172">
        <v>0</v>
      </c>
      <c r="CW172">
        <v>0</v>
      </c>
      <c r="CX172">
        <f>ROUND(Y172*Source!I347,7)</f>
        <v>13.269</v>
      </c>
      <c r="CY172">
        <f>AA172</f>
        <v>50.07</v>
      </c>
      <c r="CZ172">
        <f>AE172</f>
        <v>41.38</v>
      </c>
      <c r="DA172">
        <f>AI172</f>
        <v>1.21</v>
      </c>
      <c r="DB172">
        <f t="shared" si="94"/>
        <v>183.02</v>
      </c>
      <c r="DC172">
        <f t="shared" si="95"/>
        <v>0</v>
      </c>
      <c r="DD172" t="s">
        <v>3</v>
      </c>
      <c r="DE172" t="s">
        <v>3</v>
      </c>
      <c r="DF172">
        <f>ROUND(ROUND(AE172*AI172,2)*CX172,2)</f>
        <v>664.38</v>
      </c>
      <c r="DG172">
        <f>ROUND(ROUND(AF172,2)*CX172,2)</f>
        <v>0</v>
      </c>
      <c r="DH172">
        <f t="shared" si="96"/>
        <v>0</v>
      </c>
      <c r="DI172">
        <f t="shared" si="97"/>
        <v>0</v>
      </c>
      <c r="DJ172">
        <f>DF172</f>
        <v>664.38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ROW(Source!A347)</f>
        <v>347</v>
      </c>
      <c r="B173">
        <v>65174513</v>
      </c>
      <c r="C173">
        <v>65175498</v>
      </c>
      <c r="D173">
        <v>58938947</v>
      </c>
      <c r="E173">
        <v>109</v>
      </c>
      <c r="F173">
        <v>1</v>
      </c>
      <c r="G173">
        <v>1</v>
      </c>
      <c r="H173">
        <v>3</v>
      </c>
      <c r="I173" t="s">
        <v>378</v>
      </c>
      <c r="J173" t="s">
        <v>3</v>
      </c>
      <c r="K173" t="s">
        <v>379</v>
      </c>
      <c r="L173">
        <v>3277935</v>
      </c>
      <c r="N173">
        <v>1013</v>
      </c>
      <c r="O173" t="s">
        <v>380</v>
      </c>
      <c r="P173" t="s">
        <v>380</v>
      </c>
      <c r="Q173">
        <v>1</v>
      </c>
      <c r="W173">
        <v>0</v>
      </c>
      <c r="X173">
        <v>274903907</v>
      </c>
      <c r="Y173">
        <f t="shared" si="93"/>
        <v>2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0</v>
      </c>
      <c r="AP173">
        <v>0</v>
      </c>
      <c r="AQ173">
        <v>1</v>
      </c>
      <c r="AR173">
        <v>0</v>
      </c>
      <c r="AS173" t="s">
        <v>3</v>
      </c>
      <c r="AT173">
        <v>2</v>
      </c>
      <c r="AU173" t="s">
        <v>3</v>
      </c>
      <c r="AV173">
        <v>0</v>
      </c>
      <c r="AW173">
        <v>2</v>
      </c>
      <c r="AX173">
        <v>65175510</v>
      </c>
      <c r="AY173">
        <v>1</v>
      </c>
      <c r="AZ173">
        <v>0</v>
      </c>
      <c r="BA173">
        <v>175</v>
      </c>
      <c r="BB173">
        <v>1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V173">
        <v>0</v>
      </c>
      <c r="CW173">
        <v>0</v>
      </c>
      <c r="CX173">
        <f>ROUND(Y173*Source!I347,7)</f>
        <v>6</v>
      </c>
      <c r="CY173">
        <f>AA173</f>
        <v>0</v>
      </c>
      <c r="CZ173">
        <f>AE173</f>
        <v>0</v>
      </c>
      <c r="DA173">
        <f>AI173</f>
        <v>1</v>
      </c>
      <c r="DB173">
        <f t="shared" si="94"/>
        <v>0</v>
      </c>
      <c r="DC173">
        <f t="shared" si="95"/>
        <v>0</v>
      </c>
      <c r="DD173" t="s">
        <v>3</v>
      </c>
      <c r="DE173" t="s">
        <v>3</v>
      </c>
      <c r="DF173">
        <f t="shared" ref="DF173:DF178" si="98">ROUND(ROUND(AE173,2)*CX173,2)</f>
        <v>0</v>
      </c>
      <c r="DG173">
        <f>ROUND(ROUND(AF173,2)*CX173,2)</f>
        <v>0</v>
      </c>
      <c r="DH173">
        <f t="shared" si="96"/>
        <v>0</v>
      </c>
      <c r="DI173">
        <f t="shared" si="97"/>
        <v>0</v>
      </c>
      <c r="DJ173">
        <f>DF173</f>
        <v>0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ROW(Source!A348)</f>
        <v>348</v>
      </c>
      <c r="B174">
        <v>65174513</v>
      </c>
      <c r="C174">
        <v>65175511</v>
      </c>
      <c r="D174">
        <v>37066491</v>
      </c>
      <c r="E174">
        <v>112</v>
      </c>
      <c r="F174">
        <v>1</v>
      </c>
      <c r="G174">
        <v>1</v>
      </c>
      <c r="H174">
        <v>1</v>
      </c>
      <c r="I174" t="s">
        <v>391</v>
      </c>
      <c r="J174" t="s">
        <v>3</v>
      </c>
      <c r="K174" t="s">
        <v>442</v>
      </c>
      <c r="L174">
        <v>1191</v>
      </c>
      <c r="N174">
        <v>1013</v>
      </c>
      <c r="O174" t="s">
        <v>326</v>
      </c>
      <c r="P174" t="s">
        <v>326</v>
      </c>
      <c r="Q174">
        <v>1</v>
      </c>
      <c r="W174">
        <v>0</v>
      </c>
      <c r="X174">
        <v>1689191095</v>
      </c>
      <c r="Y174">
        <f t="shared" si="93"/>
        <v>4.17</v>
      </c>
      <c r="AA174">
        <v>0</v>
      </c>
      <c r="AB174">
        <v>0</v>
      </c>
      <c r="AC174">
        <v>0</v>
      </c>
      <c r="AD174">
        <v>410.01</v>
      </c>
      <c r="AE174">
        <v>0</v>
      </c>
      <c r="AF174">
        <v>0</v>
      </c>
      <c r="AG174">
        <v>0</v>
      </c>
      <c r="AH174">
        <v>410.01</v>
      </c>
      <c r="AI174">
        <v>1</v>
      </c>
      <c r="AJ174">
        <v>1</v>
      </c>
      <c r="AK174">
        <v>1</v>
      </c>
      <c r="AL174">
        <v>1</v>
      </c>
      <c r="AM174">
        <v>-2</v>
      </c>
      <c r="AN174">
        <v>0</v>
      </c>
      <c r="AO174">
        <v>0</v>
      </c>
      <c r="AP174">
        <v>1</v>
      </c>
      <c r="AQ174">
        <v>1</v>
      </c>
      <c r="AR174">
        <v>0</v>
      </c>
      <c r="AS174" t="s">
        <v>3</v>
      </c>
      <c r="AT174">
        <v>4.17</v>
      </c>
      <c r="AU174" t="s">
        <v>3</v>
      </c>
      <c r="AV174">
        <v>1</v>
      </c>
      <c r="AW174">
        <v>2</v>
      </c>
      <c r="AX174">
        <v>65175516</v>
      </c>
      <c r="AY174">
        <v>1</v>
      </c>
      <c r="AZ174">
        <v>0</v>
      </c>
      <c r="BA174">
        <v>176</v>
      </c>
      <c r="BB174">
        <v>1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1709.7417</v>
      </c>
      <c r="BN174">
        <v>4.17</v>
      </c>
      <c r="BO174">
        <v>0</v>
      </c>
      <c r="BP174">
        <v>1</v>
      </c>
      <c r="BQ174">
        <v>0</v>
      </c>
      <c r="BR174">
        <v>0</v>
      </c>
      <c r="BS174">
        <v>0</v>
      </c>
      <c r="BT174">
        <v>1709.7417</v>
      </c>
      <c r="BU174">
        <v>4.17</v>
      </c>
      <c r="BV174">
        <v>0</v>
      </c>
      <c r="BW174">
        <v>1</v>
      </c>
      <c r="CU174">
        <f>ROUND(AT174*Source!I348*AH174*AL174,2)</f>
        <v>6924.45</v>
      </c>
      <c r="CV174">
        <f>ROUND(Y174*Source!I348,7)</f>
        <v>16.888500000000001</v>
      </c>
      <c r="CW174">
        <v>0</v>
      </c>
      <c r="CX174">
        <f>ROUND(Y174*Source!I348,7)</f>
        <v>16.888500000000001</v>
      </c>
      <c r="CY174">
        <f>AD174</f>
        <v>410.01</v>
      </c>
      <c r="CZ174">
        <f>AH174</f>
        <v>410.01</v>
      </c>
      <c r="DA174">
        <f>AL174</f>
        <v>1</v>
      </c>
      <c r="DB174">
        <f t="shared" si="94"/>
        <v>1709.74</v>
      </c>
      <c r="DC174">
        <f t="shared" si="95"/>
        <v>0</v>
      </c>
      <c r="DD174" t="s">
        <v>3</v>
      </c>
      <c r="DE174" t="s">
        <v>3</v>
      </c>
      <c r="DF174">
        <f t="shared" si="98"/>
        <v>0</v>
      </c>
      <c r="DG174">
        <f>ROUND(ROUND(AF174,2)*CX174,2)</f>
        <v>0</v>
      </c>
      <c r="DH174">
        <f t="shared" si="96"/>
        <v>0</v>
      </c>
      <c r="DI174">
        <f t="shared" si="97"/>
        <v>6924.45</v>
      </c>
      <c r="DJ174">
        <f>DI174</f>
        <v>6924.45</v>
      </c>
      <c r="DK174">
        <v>1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ROW(Source!A348)</f>
        <v>348</v>
      </c>
      <c r="B175">
        <v>65174513</v>
      </c>
      <c r="C175">
        <v>65175511</v>
      </c>
      <c r="D175">
        <v>37064876</v>
      </c>
      <c r="E175">
        <v>112</v>
      </c>
      <c r="F175">
        <v>1</v>
      </c>
      <c r="G175">
        <v>1</v>
      </c>
      <c r="H175">
        <v>1</v>
      </c>
      <c r="I175" t="s">
        <v>336</v>
      </c>
      <c r="J175" t="s">
        <v>3</v>
      </c>
      <c r="K175" t="s">
        <v>337</v>
      </c>
      <c r="L175">
        <v>1191</v>
      </c>
      <c r="N175">
        <v>1013</v>
      </c>
      <c r="O175" t="s">
        <v>326</v>
      </c>
      <c r="P175" t="s">
        <v>326</v>
      </c>
      <c r="Q175">
        <v>1</v>
      </c>
      <c r="W175">
        <v>0</v>
      </c>
      <c r="X175">
        <v>-1417349443</v>
      </c>
      <c r="Y175">
        <f t="shared" si="93"/>
        <v>0.5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0</v>
      </c>
      <c r="AP175">
        <v>1</v>
      </c>
      <c r="AQ175">
        <v>1</v>
      </c>
      <c r="AR175">
        <v>0</v>
      </c>
      <c r="AS175" t="s">
        <v>3</v>
      </c>
      <c r="AT175">
        <v>0.5</v>
      </c>
      <c r="AU175" t="s">
        <v>3</v>
      </c>
      <c r="AV175">
        <v>2</v>
      </c>
      <c r="AW175">
        <v>2</v>
      </c>
      <c r="AX175">
        <v>65175517</v>
      </c>
      <c r="AY175">
        <v>1</v>
      </c>
      <c r="AZ175">
        <v>0</v>
      </c>
      <c r="BA175">
        <v>177</v>
      </c>
      <c r="BB175">
        <v>1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V175">
        <v>0</v>
      </c>
      <c r="CW175">
        <v>0</v>
      </c>
      <c r="CX175">
        <f>ROUND(Y175*Source!I348,7)</f>
        <v>2.0249999999999999</v>
      </c>
      <c r="CY175">
        <f>AD175</f>
        <v>0</v>
      </c>
      <c r="CZ175">
        <f>AH175</f>
        <v>0</v>
      </c>
      <c r="DA175">
        <f>AL175</f>
        <v>1</v>
      </c>
      <c r="DB175">
        <f t="shared" si="94"/>
        <v>0</v>
      </c>
      <c r="DC175">
        <f t="shared" si="95"/>
        <v>0</v>
      </c>
      <c r="DD175" t="s">
        <v>3</v>
      </c>
      <c r="DE175" t="s">
        <v>3</v>
      </c>
      <c r="DF175">
        <f t="shared" si="98"/>
        <v>0</v>
      </c>
      <c r="DG175">
        <f>ROUND(ROUND(AF175,2)*CX175,2)</f>
        <v>0</v>
      </c>
      <c r="DH175">
        <f t="shared" si="96"/>
        <v>0</v>
      </c>
      <c r="DI175">
        <f t="shared" si="97"/>
        <v>0</v>
      </c>
      <c r="DJ175">
        <f>DI175</f>
        <v>0</v>
      </c>
      <c r="DK175">
        <v>0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ROW(Source!A348)</f>
        <v>348</v>
      </c>
      <c r="B176">
        <v>65174513</v>
      </c>
      <c r="C176">
        <v>65175511</v>
      </c>
      <c r="D176">
        <v>64002400</v>
      </c>
      <c r="E176">
        <v>1</v>
      </c>
      <c r="F176">
        <v>1</v>
      </c>
      <c r="G176">
        <v>1</v>
      </c>
      <c r="H176">
        <v>2</v>
      </c>
      <c r="I176" t="s">
        <v>358</v>
      </c>
      <c r="J176" t="s">
        <v>359</v>
      </c>
      <c r="K176" t="s">
        <v>360</v>
      </c>
      <c r="L176">
        <v>1368</v>
      </c>
      <c r="N176">
        <v>1011</v>
      </c>
      <c r="O176" t="s">
        <v>341</v>
      </c>
      <c r="P176" t="s">
        <v>341</v>
      </c>
      <c r="Q176">
        <v>1</v>
      </c>
      <c r="W176">
        <v>0</v>
      </c>
      <c r="X176">
        <v>1032761012</v>
      </c>
      <c r="Y176">
        <f t="shared" si="93"/>
        <v>0.5</v>
      </c>
      <c r="AA176">
        <v>0</v>
      </c>
      <c r="AB176">
        <v>578.28</v>
      </c>
      <c r="AC176">
        <v>490.55</v>
      </c>
      <c r="AD176">
        <v>0</v>
      </c>
      <c r="AE176">
        <v>0</v>
      </c>
      <c r="AF176">
        <v>477.92</v>
      </c>
      <c r="AG176">
        <v>490.55</v>
      </c>
      <c r="AH176">
        <v>0</v>
      </c>
      <c r="AI176">
        <v>1</v>
      </c>
      <c r="AJ176">
        <v>1.21</v>
      </c>
      <c r="AK176">
        <v>1</v>
      </c>
      <c r="AL176">
        <v>1</v>
      </c>
      <c r="AM176">
        <v>2</v>
      </c>
      <c r="AN176">
        <v>0</v>
      </c>
      <c r="AO176">
        <v>0</v>
      </c>
      <c r="AP176">
        <v>1</v>
      </c>
      <c r="AQ176">
        <v>1</v>
      </c>
      <c r="AR176">
        <v>0</v>
      </c>
      <c r="AS176" t="s">
        <v>3</v>
      </c>
      <c r="AT176">
        <v>0.5</v>
      </c>
      <c r="AU176" t="s">
        <v>3</v>
      </c>
      <c r="AV176">
        <v>1</v>
      </c>
      <c r="AW176">
        <v>2</v>
      </c>
      <c r="AX176">
        <v>65175518</v>
      </c>
      <c r="AY176">
        <v>1</v>
      </c>
      <c r="AZ176">
        <v>0</v>
      </c>
      <c r="BA176">
        <v>178</v>
      </c>
      <c r="BB176">
        <v>1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238.96</v>
      </c>
      <c r="BL176">
        <v>245.27500000000001</v>
      </c>
      <c r="BM176">
        <v>0</v>
      </c>
      <c r="BN176">
        <v>0</v>
      </c>
      <c r="BO176">
        <v>0.5</v>
      </c>
      <c r="BP176">
        <v>1</v>
      </c>
      <c r="BQ176">
        <v>0</v>
      </c>
      <c r="BR176">
        <v>238.96</v>
      </c>
      <c r="BS176">
        <v>245.27500000000001</v>
      </c>
      <c r="BT176">
        <v>0</v>
      </c>
      <c r="BU176">
        <v>0</v>
      </c>
      <c r="BV176">
        <v>0.5</v>
      </c>
      <c r="BW176">
        <v>1</v>
      </c>
      <c r="CV176">
        <v>0</v>
      </c>
      <c r="CW176">
        <f>ROUND(Y176*Source!I348*DO176,7)</f>
        <v>2.0249999999999999</v>
      </c>
      <c r="CX176">
        <f>ROUND(Y176*Source!I348,7)</f>
        <v>2.0249999999999999</v>
      </c>
      <c r="CY176">
        <f>AB176</f>
        <v>578.28</v>
      </c>
      <c r="CZ176">
        <f>AF176</f>
        <v>477.92</v>
      </c>
      <c r="DA176">
        <f>AJ176</f>
        <v>1.21</v>
      </c>
      <c r="DB176">
        <f t="shared" si="94"/>
        <v>238.96</v>
      </c>
      <c r="DC176">
        <f t="shared" si="95"/>
        <v>245.28</v>
      </c>
      <c r="DD176" t="s">
        <v>3</v>
      </c>
      <c r="DE176" t="s">
        <v>3</v>
      </c>
      <c r="DF176">
        <f t="shared" si="98"/>
        <v>0</v>
      </c>
      <c r="DG176">
        <f>ROUND(ROUND(AF176*AJ176,2)*CX176,2)</f>
        <v>1171.02</v>
      </c>
      <c r="DH176">
        <f t="shared" si="96"/>
        <v>993.36</v>
      </c>
      <c r="DI176">
        <f t="shared" si="97"/>
        <v>0</v>
      </c>
      <c r="DJ176">
        <f>DG176+DH176</f>
        <v>2164.38</v>
      </c>
      <c r="DK176">
        <v>0</v>
      </c>
      <c r="DL176" t="s">
        <v>342</v>
      </c>
      <c r="DM176">
        <v>4</v>
      </c>
      <c r="DN176" t="s">
        <v>326</v>
      </c>
      <c r="DO176">
        <v>1</v>
      </c>
    </row>
    <row r="177" spans="1:119" x14ac:dyDescent="0.2">
      <c r="A177">
        <f>ROW(Source!A348)</f>
        <v>348</v>
      </c>
      <c r="B177">
        <v>65174513</v>
      </c>
      <c r="C177">
        <v>65175511</v>
      </c>
      <c r="D177">
        <v>63889959</v>
      </c>
      <c r="E177">
        <v>112</v>
      </c>
      <c r="F177">
        <v>1</v>
      </c>
      <c r="G177">
        <v>1</v>
      </c>
      <c r="H177">
        <v>3</v>
      </c>
      <c r="I177" t="s">
        <v>378</v>
      </c>
      <c r="J177" t="s">
        <v>3</v>
      </c>
      <c r="K177" t="s">
        <v>379</v>
      </c>
      <c r="L177">
        <v>3277935</v>
      </c>
      <c r="N177">
        <v>1013</v>
      </c>
      <c r="O177" t="s">
        <v>380</v>
      </c>
      <c r="P177" t="s">
        <v>380</v>
      </c>
      <c r="Q177">
        <v>1</v>
      </c>
      <c r="W177">
        <v>0</v>
      </c>
      <c r="X177">
        <v>274903907</v>
      </c>
      <c r="Y177">
        <f t="shared" si="93"/>
        <v>2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0</v>
      </c>
      <c r="AP177">
        <v>0</v>
      </c>
      <c r="AQ177">
        <v>1</v>
      </c>
      <c r="AR177">
        <v>0</v>
      </c>
      <c r="AS177" t="s">
        <v>3</v>
      </c>
      <c r="AT177">
        <v>2</v>
      </c>
      <c r="AU177" t="s">
        <v>3</v>
      </c>
      <c r="AV177">
        <v>0</v>
      </c>
      <c r="AW177">
        <v>2</v>
      </c>
      <c r="AX177">
        <v>65175519</v>
      </c>
      <c r="AY177">
        <v>1</v>
      </c>
      <c r="AZ177">
        <v>0</v>
      </c>
      <c r="BA177">
        <v>179</v>
      </c>
      <c r="BB177">
        <v>1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V177">
        <v>0</v>
      </c>
      <c r="CW177">
        <v>0</v>
      </c>
      <c r="CX177">
        <f>ROUND(Y177*Source!I348,7)</f>
        <v>8.1</v>
      </c>
      <c r="CY177">
        <f>AA177</f>
        <v>0</v>
      </c>
      <c r="CZ177">
        <f>AE177</f>
        <v>0</v>
      </c>
      <c r="DA177">
        <f>AI177</f>
        <v>1</v>
      </c>
      <c r="DB177">
        <f t="shared" si="94"/>
        <v>0</v>
      </c>
      <c r="DC177">
        <f t="shared" si="95"/>
        <v>0</v>
      </c>
      <c r="DD177" t="s">
        <v>3</v>
      </c>
      <c r="DE177" t="s">
        <v>3</v>
      </c>
      <c r="DF177">
        <f t="shared" si="98"/>
        <v>0</v>
      </c>
      <c r="DG177">
        <f t="shared" ref="DG177:DG187" si="99">ROUND(ROUND(AF177,2)*CX177,2)</f>
        <v>0</v>
      </c>
      <c r="DH177">
        <f t="shared" si="96"/>
        <v>0</v>
      </c>
      <c r="DI177">
        <f t="shared" si="97"/>
        <v>0</v>
      </c>
      <c r="DJ177">
        <f>DF177</f>
        <v>0</v>
      </c>
      <c r="DK177">
        <v>0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ROW(Source!A349)</f>
        <v>349</v>
      </c>
      <c r="B178">
        <v>65174513</v>
      </c>
      <c r="C178">
        <v>65175520</v>
      </c>
      <c r="D178">
        <v>37064878</v>
      </c>
      <c r="E178">
        <v>109</v>
      </c>
      <c r="F178">
        <v>1</v>
      </c>
      <c r="G178">
        <v>1</v>
      </c>
      <c r="H178">
        <v>1</v>
      </c>
      <c r="I178" t="s">
        <v>346</v>
      </c>
      <c r="J178" t="s">
        <v>3</v>
      </c>
      <c r="K178" t="s">
        <v>347</v>
      </c>
      <c r="L178">
        <v>1191</v>
      </c>
      <c r="N178">
        <v>1013</v>
      </c>
      <c r="O178" t="s">
        <v>326</v>
      </c>
      <c r="P178" t="s">
        <v>326</v>
      </c>
      <c r="Q178">
        <v>1</v>
      </c>
      <c r="W178">
        <v>0</v>
      </c>
      <c r="X178">
        <v>-2012709214</v>
      </c>
      <c r="Y178">
        <f t="shared" si="93"/>
        <v>0.51</v>
      </c>
      <c r="AA178">
        <v>0</v>
      </c>
      <c r="AB178">
        <v>0</v>
      </c>
      <c r="AC178">
        <v>0</v>
      </c>
      <c r="AD178">
        <v>479.56</v>
      </c>
      <c r="AE178">
        <v>0</v>
      </c>
      <c r="AF178">
        <v>0</v>
      </c>
      <c r="AG178">
        <v>0</v>
      </c>
      <c r="AH178">
        <v>479.56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0</v>
      </c>
      <c r="AP178">
        <v>1</v>
      </c>
      <c r="AQ178">
        <v>1</v>
      </c>
      <c r="AR178">
        <v>0</v>
      </c>
      <c r="AS178" t="s">
        <v>3</v>
      </c>
      <c r="AT178">
        <v>0.51</v>
      </c>
      <c r="AU178" t="s">
        <v>3</v>
      </c>
      <c r="AV178">
        <v>1</v>
      </c>
      <c r="AW178">
        <v>2</v>
      </c>
      <c r="AX178">
        <v>65175525</v>
      </c>
      <c r="AY178">
        <v>1</v>
      </c>
      <c r="AZ178">
        <v>0</v>
      </c>
      <c r="BA178">
        <v>180</v>
      </c>
      <c r="BB178">
        <v>1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244.57560000000001</v>
      </c>
      <c r="BN178">
        <v>0.51</v>
      </c>
      <c r="BO178">
        <v>0</v>
      </c>
      <c r="BP178">
        <v>1</v>
      </c>
      <c r="BQ178">
        <v>0</v>
      </c>
      <c r="BR178">
        <v>0</v>
      </c>
      <c r="BS178">
        <v>0</v>
      </c>
      <c r="BT178">
        <v>244.57560000000001</v>
      </c>
      <c r="BU178">
        <v>0.51</v>
      </c>
      <c r="BV178">
        <v>0</v>
      </c>
      <c r="BW178">
        <v>1</v>
      </c>
      <c r="CU178">
        <f>ROUND(AT178*Source!I349*AH178*AL178,2)</f>
        <v>978.3</v>
      </c>
      <c r="CV178">
        <f>ROUND(Y178*Source!I349,7)</f>
        <v>2.04</v>
      </c>
      <c r="CW178">
        <v>0</v>
      </c>
      <c r="CX178">
        <f>ROUND(Y178*Source!I349,7)</f>
        <v>2.04</v>
      </c>
      <c r="CY178">
        <f>AD178</f>
        <v>479.56</v>
      </c>
      <c r="CZ178">
        <f>AH178</f>
        <v>479.56</v>
      </c>
      <c r="DA178">
        <f>AL178</f>
        <v>1</v>
      </c>
      <c r="DB178">
        <f t="shared" si="94"/>
        <v>244.58</v>
      </c>
      <c r="DC178">
        <f t="shared" si="95"/>
        <v>0</v>
      </c>
      <c r="DD178" t="s">
        <v>3</v>
      </c>
      <c r="DE178" t="s">
        <v>3</v>
      </c>
      <c r="DF178">
        <f t="shared" si="98"/>
        <v>0</v>
      </c>
      <c r="DG178">
        <f t="shared" si="99"/>
        <v>0</v>
      </c>
      <c r="DH178">
        <f t="shared" si="96"/>
        <v>0</v>
      </c>
      <c r="DI178">
        <f t="shared" si="97"/>
        <v>978.3</v>
      </c>
      <c r="DJ178">
        <f>DI178</f>
        <v>978.3</v>
      </c>
      <c r="DK178">
        <v>1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ROW(Source!A349)</f>
        <v>349</v>
      </c>
      <c r="B179">
        <v>65174513</v>
      </c>
      <c r="C179">
        <v>65175520</v>
      </c>
      <c r="D179">
        <v>59016813</v>
      </c>
      <c r="E179">
        <v>1</v>
      </c>
      <c r="F179">
        <v>1</v>
      </c>
      <c r="G179">
        <v>1</v>
      </c>
      <c r="H179">
        <v>3</v>
      </c>
      <c r="I179" t="s">
        <v>393</v>
      </c>
      <c r="J179" t="s">
        <v>394</v>
      </c>
      <c r="K179" t="s">
        <v>395</v>
      </c>
      <c r="L179">
        <v>1348</v>
      </c>
      <c r="N179">
        <v>1009</v>
      </c>
      <c r="O179" t="s">
        <v>368</v>
      </c>
      <c r="P179" t="s">
        <v>368</v>
      </c>
      <c r="Q179">
        <v>1000</v>
      </c>
      <c r="W179">
        <v>0</v>
      </c>
      <c r="X179">
        <v>161031189</v>
      </c>
      <c r="Y179">
        <f t="shared" si="93"/>
        <v>1.06E-3</v>
      </c>
      <c r="AA179">
        <v>61173.09</v>
      </c>
      <c r="AB179">
        <v>0</v>
      </c>
      <c r="AC179">
        <v>0</v>
      </c>
      <c r="AD179">
        <v>0</v>
      </c>
      <c r="AE179">
        <v>71131.5</v>
      </c>
      <c r="AF179">
        <v>0</v>
      </c>
      <c r="AG179">
        <v>0</v>
      </c>
      <c r="AH179">
        <v>0</v>
      </c>
      <c r="AI179">
        <v>0.86</v>
      </c>
      <c r="AJ179">
        <v>1</v>
      </c>
      <c r="AK179">
        <v>1</v>
      </c>
      <c r="AL179">
        <v>1</v>
      </c>
      <c r="AM179">
        <v>2</v>
      </c>
      <c r="AN179">
        <v>0</v>
      </c>
      <c r="AO179">
        <v>0</v>
      </c>
      <c r="AP179">
        <v>0</v>
      </c>
      <c r="AQ179">
        <v>1</v>
      </c>
      <c r="AR179">
        <v>0</v>
      </c>
      <c r="AS179" t="s">
        <v>3</v>
      </c>
      <c r="AT179">
        <v>1.06E-3</v>
      </c>
      <c r="AU179" t="s">
        <v>3</v>
      </c>
      <c r="AV179">
        <v>0</v>
      </c>
      <c r="AW179">
        <v>2</v>
      </c>
      <c r="AX179">
        <v>65175526</v>
      </c>
      <c r="AY179">
        <v>1</v>
      </c>
      <c r="AZ179">
        <v>0</v>
      </c>
      <c r="BA179">
        <v>181</v>
      </c>
      <c r="BB179">
        <v>1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75.399389999999997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1</v>
      </c>
      <c r="BQ179">
        <v>75.399389999999997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1</v>
      </c>
      <c r="CV179">
        <v>0</v>
      </c>
      <c r="CW179">
        <v>0</v>
      </c>
      <c r="CX179">
        <f>ROUND(Y179*Source!I349,7)</f>
        <v>4.2399999999999998E-3</v>
      </c>
      <c r="CY179">
        <f>AA179</f>
        <v>61173.09</v>
      </c>
      <c r="CZ179">
        <f>AE179</f>
        <v>71131.5</v>
      </c>
      <c r="DA179">
        <f>AI179</f>
        <v>0.86</v>
      </c>
      <c r="DB179">
        <f t="shared" si="94"/>
        <v>75.400000000000006</v>
      </c>
      <c r="DC179">
        <f t="shared" si="95"/>
        <v>0</v>
      </c>
      <c r="DD179" t="s">
        <v>3</v>
      </c>
      <c r="DE179" t="s">
        <v>3</v>
      </c>
      <c r="DF179">
        <f>ROUND(ROUND(AE179*AI179,2)*CX179,2)</f>
        <v>259.37</v>
      </c>
      <c r="DG179">
        <f t="shared" si="99"/>
        <v>0</v>
      </c>
      <c r="DH179">
        <f t="shared" si="96"/>
        <v>0</v>
      </c>
      <c r="DI179">
        <f t="shared" si="97"/>
        <v>0</v>
      </c>
      <c r="DJ179">
        <f>DF179</f>
        <v>259.37</v>
      </c>
      <c r="DK179">
        <v>0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ROW(Source!A349)</f>
        <v>349</v>
      </c>
      <c r="B180">
        <v>65174513</v>
      </c>
      <c r="C180">
        <v>65175520</v>
      </c>
      <c r="D180">
        <v>59017068</v>
      </c>
      <c r="E180">
        <v>1</v>
      </c>
      <c r="F180">
        <v>1</v>
      </c>
      <c r="G180">
        <v>1</v>
      </c>
      <c r="H180">
        <v>3</v>
      </c>
      <c r="I180" t="s">
        <v>369</v>
      </c>
      <c r="J180" t="s">
        <v>370</v>
      </c>
      <c r="K180" t="s">
        <v>371</v>
      </c>
      <c r="L180">
        <v>1348</v>
      </c>
      <c r="N180">
        <v>1009</v>
      </c>
      <c r="O180" t="s">
        <v>368</v>
      </c>
      <c r="P180" t="s">
        <v>368</v>
      </c>
      <c r="Q180">
        <v>1000</v>
      </c>
      <c r="W180">
        <v>0</v>
      </c>
      <c r="X180">
        <v>-522469546</v>
      </c>
      <c r="Y180">
        <f t="shared" si="93"/>
        <v>5.0899999999999999E-3</v>
      </c>
      <c r="AA180">
        <v>55303.81</v>
      </c>
      <c r="AB180">
        <v>0</v>
      </c>
      <c r="AC180">
        <v>0</v>
      </c>
      <c r="AD180">
        <v>0</v>
      </c>
      <c r="AE180">
        <v>55303.81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0</v>
      </c>
      <c r="AP180">
        <v>0</v>
      </c>
      <c r="AQ180">
        <v>1</v>
      </c>
      <c r="AR180">
        <v>0</v>
      </c>
      <c r="AS180" t="s">
        <v>3</v>
      </c>
      <c r="AT180">
        <v>5.0899999999999999E-3</v>
      </c>
      <c r="AU180" t="s">
        <v>3</v>
      </c>
      <c r="AV180">
        <v>0</v>
      </c>
      <c r="AW180">
        <v>2</v>
      </c>
      <c r="AX180">
        <v>65175527</v>
      </c>
      <c r="AY180">
        <v>1</v>
      </c>
      <c r="AZ180">
        <v>0</v>
      </c>
      <c r="BA180">
        <v>182</v>
      </c>
      <c r="BB180">
        <v>1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281.49639289999999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1</v>
      </c>
      <c r="BQ180">
        <v>281.49639289999999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1</v>
      </c>
      <c r="CV180">
        <v>0</v>
      </c>
      <c r="CW180">
        <v>0</v>
      </c>
      <c r="CX180">
        <f>ROUND(Y180*Source!I349,7)</f>
        <v>2.036E-2</v>
      </c>
      <c r="CY180">
        <f>AA180</f>
        <v>55303.81</v>
      </c>
      <c r="CZ180">
        <f>AE180</f>
        <v>55303.81</v>
      </c>
      <c r="DA180">
        <f>AI180</f>
        <v>1</v>
      </c>
      <c r="DB180">
        <f t="shared" si="94"/>
        <v>281.5</v>
      </c>
      <c r="DC180">
        <f t="shared" si="95"/>
        <v>0</v>
      </c>
      <c r="DD180" t="s">
        <v>3</v>
      </c>
      <c r="DE180" t="s">
        <v>3</v>
      </c>
      <c r="DF180">
        <f>ROUND(ROUND(AE180,2)*CX180,2)</f>
        <v>1125.99</v>
      </c>
      <c r="DG180">
        <f t="shared" si="99"/>
        <v>0</v>
      </c>
      <c r="DH180">
        <f t="shared" si="96"/>
        <v>0</v>
      </c>
      <c r="DI180">
        <f t="shared" si="97"/>
        <v>0</v>
      </c>
      <c r="DJ180">
        <f>DF180</f>
        <v>1125.99</v>
      </c>
      <c r="DK180">
        <v>1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ROW(Source!A349)</f>
        <v>349</v>
      </c>
      <c r="B181">
        <v>65174513</v>
      </c>
      <c r="C181">
        <v>65175520</v>
      </c>
      <c r="D181">
        <v>59026348</v>
      </c>
      <c r="E181">
        <v>1</v>
      </c>
      <c r="F181">
        <v>1</v>
      </c>
      <c r="G181">
        <v>1</v>
      </c>
      <c r="H181">
        <v>3</v>
      </c>
      <c r="I181" t="s">
        <v>396</v>
      </c>
      <c r="J181" t="s">
        <v>397</v>
      </c>
      <c r="K181" t="s">
        <v>398</v>
      </c>
      <c r="L181">
        <v>1348</v>
      </c>
      <c r="N181">
        <v>1009</v>
      </c>
      <c r="O181" t="s">
        <v>368</v>
      </c>
      <c r="P181" t="s">
        <v>368</v>
      </c>
      <c r="Q181">
        <v>1000</v>
      </c>
      <c r="W181">
        <v>0</v>
      </c>
      <c r="X181">
        <v>-286666162</v>
      </c>
      <c r="Y181">
        <f t="shared" si="93"/>
        <v>2.0000000000000001E-4</v>
      </c>
      <c r="AA181">
        <v>615849.75</v>
      </c>
      <c r="AB181">
        <v>0</v>
      </c>
      <c r="AC181">
        <v>0</v>
      </c>
      <c r="AD181">
        <v>0</v>
      </c>
      <c r="AE181">
        <v>360146.05</v>
      </c>
      <c r="AF181">
        <v>0</v>
      </c>
      <c r="AG181">
        <v>0</v>
      </c>
      <c r="AH181">
        <v>0</v>
      </c>
      <c r="AI181">
        <v>1.71</v>
      </c>
      <c r="AJ181">
        <v>1</v>
      </c>
      <c r="AK181">
        <v>1</v>
      </c>
      <c r="AL181">
        <v>1</v>
      </c>
      <c r="AM181">
        <v>2</v>
      </c>
      <c r="AN181">
        <v>0</v>
      </c>
      <c r="AO181">
        <v>0</v>
      </c>
      <c r="AP181">
        <v>0</v>
      </c>
      <c r="AQ181">
        <v>1</v>
      </c>
      <c r="AR181">
        <v>0</v>
      </c>
      <c r="AS181" t="s">
        <v>3</v>
      </c>
      <c r="AT181">
        <v>2.0000000000000001E-4</v>
      </c>
      <c r="AU181" t="s">
        <v>3</v>
      </c>
      <c r="AV181">
        <v>0</v>
      </c>
      <c r="AW181">
        <v>2</v>
      </c>
      <c r="AX181">
        <v>65175528</v>
      </c>
      <c r="AY181">
        <v>1</v>
      </c>
      <c r="AZ181">
        <v>0</v>
      </c>
      <c r="BA181">
        <v>183</v>
      </c>
      <c r="BB181">
        <v>1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72.029210000000006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1</v>
      </c>
      <c r="BQ181">
        <v>72.029210000000006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1</v>
      </c>
      <c r="CV181">
        <v>0</v>
      </c>
      <c r="CW181">
        <v>0</v>
      </c>
      <c r="CX181">
        <f>ROUND(Y181*Source!I349,7)</f>
        <v>8.0000000000000004E-4</v>
      </c>
      <c r="CY181">
        <f>AA181</f>
        <v>615849.75</v>
      </c>
      <c r="CZ181">
        <f>AE181</f>
        <v>360146.05</v>
      </c>
      <c r="DA181">
        <f>AI181</f>
        <v>1.71</v>
      </c>
      <c r="DB181">
        <f t="shared" si="94"/>
        <v>72.03</v>
      </c>
      <c r="DC181">
        <f t="shared" si="95"/>
        <v>0</v>
      </c>
      <c r="DD181" t="s">
        <v>3</v>
      </c>
      <c r="DE181" t="s">
        <v>3</v>
      </c>
      <c r="DF181">
        <f>ROUND(ROUND(AE181*AI181,2)*CX181,2)</f>
        <v>492.68</v>
      </c>
      <c r="DG181">
        <f t="shared" si="99"/>
        <v>0</v>
      </c>
      <c r="DH181">
        <f t="shared" si="96"/>
        <v>0</v>
      </c>
      <c r="DI181">
        <f t="shared" si="97"/>
        <v>0</v>
      </c>
      <c r="DJ181">
        <f>DF181</f>
        <v>492.68</v>
      </c>
      <c r="DK181">
        <v>0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ROW(Source!A426)</f>
        <v>426</v>
      </c>
      <c r="B182">
        <v>65174513</v>
      </c>
      <c r="C182">
        <v>65175650</v>
      </c>
      <c r="D182">
        <v>63884340</v>
      </c>
      <c r="E182">
        <v>112</v>
      </c>
      <c r="F182">
        <v>1</v>
      </c>
      <c r="G182">
        <v>1</v>
      </c>
      <c r="H182">
        <v>1</v>
      </c>
      <c r="I182" t="s">
        <v>399</v>
      </c>
      <c r="J182" t="s">
        <v>3</v>
      </c>
      <c r="K182" t="s">
        <v>400</v>
      </c>
      <c r="L182">
        <v>1369</v>
      </c>
      <c r="N182">
        <v>1013</v>
      </c>
      <c r="O182" t="s">
        <v>333</v>
      </c>
      <c r="P182" t="s">
        <v>333</v>
      </c>
      <c r="Q182">
        <v>1</v>
      </c>
      <c r="W182">
        <v>0</v>
      </c>
      <c r="X182">
        <v>286205319</v>
      </c>
      <c r="Y182">
        <f t="shared" si="93"/>
        <v>0.81</v>
      </c>
      <c r="AA182">
        <v>0</v>
      </c>
      <c r="AB182">
        <v>0</v>
      </c>
      <c r="AC182">
        <v>0</v>
      </c>
      <c r="AD182">
        <v>658.94</v>
      </c>
      <c r="AE182">
        <v>0</v>
      </c>
      <c r="AF182">
        <v>0</v>
      </c>
      <c r="AG182">
        <v>0</v>
      </c>
      <c r="AH182">
        <v>658.94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0</v>
      </c>
      <c r="AP182">
        <v>1</v>
      </c>
      <c r="AQ182">
        <v>1</v>
      </c>
      <c r="AR182">
        <v>0</v>
      </c>
      <c r="AS182" t="s">
        <v>3</v>
      </c>
      <c r="AT182">
        <v>0.81</v>
      </c>
      <c r="AU182" t="s">
        <v>3</v>
      </c>
      <c r="AV182">
        <v>1</v>
      </c>
      <c r="AW182">
        <v>2</v>
      </c>
      <c r="AX182">
        <v>65175653</v>
      </c>
      <c r="AY182">
        <v>1</v>
      </c>
      <c r="AZ182">
        <v>0</v>
      </c>
      <c r="BA182">
        <v>185</v>
      </c>
      <c r="BB182">
        <v>1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533.74140000000011</v>
      </c>
      <c r="BN182">
        <v>0.81</v>
      </c>
      <c r="BO182">
        <v>0</v>
      </c>
      <c r="BP182">
        <v>1</v>
      </c>
      <c r="BQ182">
        <v>0</v>
      </c>
      <c r="BR182">
        <v>0</v>
      </c>
      <c r="BS182">
        <v>0</v>
      </c>
      <c r="BT182">
        <v>533.74140000000011</v>
      </c>
      <c r="BU182">
        <v>0.81</v>
      </c>
      <c r="BV182">
        <v>0</v>
      </c>
      <c r="BW182">
        <v>1</v>
      </c>
      <c r="CU182">
        <f>ROUND(AT182*Source!I426*AH182*AL182,2)</f>
        <v>3202.45</v>
      </c>
      <c r="CV182">
        <f>ROUND(Y182*Source!I426,7)</f>
        <v>4.8600000000000003</v>
      </c>
      <c r="CW182">
        <v>0</v>
      </c>
      <c r="CX182">
        <f>ROUND(Y182*Source!I426,7)</f>
        <v>4.8600000000000003</v>
      </c>
      <c r="CY182">
        <f t="shared" ref="CY182:CY187" si="100">AD182</f>
        <v>658.94</v>
      </c>
      <c r="CZ182">
        <f t="shared" ref="CZ182:CZ187" si="101">AH182</f>
        <v>658.94</v>
      </c>
      <c r="DA182">
        <f t="shared" ref="DA182:DA187" si="102">AL182</f>
        <v>1</v>
      </c>
      <c r="DB182">
        <f t="shared" si="94"/>
        <v>533.74</v>
      </c>
      <c r="DC182">
        <f t="shared" si="95"/>
        <v>0</v>
      </c>
      <c r="DD182" t="s">
        <v>3</v>
      </c>
      <c r="DE182" t="s">
        <v>3</v>
      </c>
      <c r="DF182">
        <f t="shared" ref="DF182:DF187" si="103">ROUND(ROUND(AE182,2)*CX182,2)</f>
        <v>0</v>
      </c>
      <c r="DG182">
        <f t="shared" si="99"/>
        <v>0</v>
      </c>
      <c r="DH182">
        <f t="shared" si="96"/>
        <v>0</v>
      </c>
      <c r="DI182">
        <f t="shared" si="97"/>
        <v>3202.45</v>
      </c>
      <c r="DJ182">
        <f t="shared" ref="DJ182:DJ187" si="104">DI182</f>
        <v>3202.45</v>
      </c>
      <c r="DK182">
        <v>1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ROW(Source!A426)</f>
        <v>426</v>
      </c>
      <c r="B183">
        <v>65174513</v>
      </c>
      <c r="C183">
        <v>65175650</v>
      </c>
      <c r="D183">
        <v>63884358</v>
      </c>
      <c r="E183">
        <v>112</v>
      </c>
      <c r="F183">
        <v>1</v>
      </c>
      <c r="G183">
        <v>1</v>
      </c>
      <c r="H183">
        <v>1</v>
      </c>
      <c r="I183" t="s">
        <v>401</v>
      </c>
      <c r="J183" t="s">
        <v>3</v>
      </c>
      <c r="K183" t="s">
        <v>402</v>
      </c>
      <c r="L183">
        <v>1369</v>
      </c>
      <c r="N183">
        <v>1013</v>
      </c>
      <c r="O183" t="s">
        <v>333</v>
      </c>
      <c r="P183" t="s">
        <v>333</v>
      </c>
      <c r="Q183">
        <v>1</v>
      </c>
      <c r="W183">
        <v>0</v>
      </c>
      <c r="X183">
        <v>126826561</v>
      </c>
      <c r="Y183">
        <f t="shared" si="93"/>
        <v>0.81</v>
      </c>
      <c r="AA183">
        <v>0</v>
      </c>
      <c r="AB183">
        <v>0</v>
      </c>
      <c r="AC183">
        <v>0</v>
      </c>
      <c r="AD183">
        <v>644.29999999999995</v>
      </c>
      <c r="AE183">
        <v>0</v>
      </c>
      <c r="AF183">
        <v>0</v>
      </c>
      <c r="AG183">
        <v>0</v>
      </c>
      <c r="AH183">
        <v>644.29999999999995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0</v>
      </c>
      <c r="AP183">
        <v>1</v>
      </c>
      <c r="AQ183">
        <v>1</v>
      </c>
      <c r="AR183">
        <v>0</v>
      </c>
      <c r="AS183" t="s">
        <v>3</v>
      </c>
      <c r="AT183">
        <v>0.81</v>
      </c>
      <c r="AU183" t="s">
        <v>3</v>
      </c>
      <c r="AV183">
        <v>1</v>
      </c>
      <c r="AW183">
        <v>2</v>
      </c>
      <c r="AX183">
        <v>65175654</v>
      </c>
      <c r="AY183">
        <v>1</v>
      </c>
      <c r="AZ183">
        <v>0</v>
      </c>
      <c r="BA183">
        <v>186</v>
      </c>
      <c r="BB183">
        <v>1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521.88300000000004</v>
      </c>
      <c r="BN183">
        <v>0.81</v>
      </c>
      <c r="BO183">
        <v>0</v>
      </c>
      <c r="BP183">
        <v>1</v>
      </c>
      <c r="BQ183">
        <v>0</v>
      </c>
      <c r="BR183">
        <v>0</v>
      </c>
      <c r="BS183">
        <v>0</v>
      </c>
      <c r="BT183">
        <v>521.88300000000004</v>
      </c>
      <c r="BU183">
        <v>0.81</v>
      </c>
      <c r="BV183">
        <v>0</v>
      </c>
      <c r="BW183">
        <v>1</v>
      </c>
      <c r="CU183">
        <f>ROUND(AT183*Source!I426*AH183*AL183,2)</f>
        <v>3131.3</v>
      </c>
      <c r="CV183">
        <f>ROUND(Y183*Source!I426,7)</f>
        <v>4.8600000000000003</v>
      </c>
      <c r="CW183">
        <v>0</v>
      </c>
      <c r="CX183">
        <f>ROUND(Y183*Source!I426,7)</f>
        <v>4.8600000000000003</v>
      </c>
      <c r="CY183">
        <f t="shared" si="100"/>
        <v>644.29999999999995</v>
      </c>
      <c r="CZ183">
        <f t="shared" si="101"/>
        <v>644.29999999999995</v>
      </c>
      <c r="DA183">
        <f t="shared" si="102"/>
        <v>1</v>
      </c>
      <c r="DB183">
        <f t="shared" si="94"/>
        <v>521.88</v>
      </c>
      <c r="DC183">
        <f t="shared" si="95"/>
        <v>0</v>
      </c>
      <c r="DD183" t="s">
        <v>3</v>
      </c>
      <c r="DE183" t="s">
        <v>3</v>
      </c>
      <c r="DF183">
        <f t="shared" si="103"/>
        <v>0</v>
      </c>
      <c r="DG183">
        <f t="shared" si="99"/>
        <v>0</v>
      </c>
      <c r="DH183">
        <f t="shared" si="96"/>
        <v>0</v>
      </c>
      <c r="DI183">
        <f t="shared" si="97"/>
        <v>3131.3</v>
      </c>
      <c r="DJ183">
        <f t="shared" si="104"/>
        <v>3131.3</v>
      </c>
      <c r="DK183">
        <v>1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ROW(Source!A427)</f>
        <v>427</v>
      </c>
      <c r="B184">
        <v>65174513</v>
      </c>
      <c r="C184">
        <v>65175655</v>
      </c>
      <c r="D184">
        <v>63884340</v>
      </c>
      <c r="E184">
        <v>112</v>
      </c>
      <c r="F184">
        <v>1</v>
      </c>
      <c r="G184">
        <v>1</v>
      </c>
      <c r="H184">
        <v>1</v>
      </c>
      <c r="I184" t="s">
        <v>399</v>
      </c>
      <c r="J184" t="s">
        <v>3</v>
      </c>
      <c r="K184" t="s">
        <v>400</v>
      </c>
      <c r="L184">
        <v>1369</v>
      </c>
      <c r="N184">
        <v>1013</v>
      </c>
      <c r="O184" t="s">
        <v>333</v>
      </c>
      <c r="P184" t="s">
        <v>333</v>
      </c>
      <c r="Q184">
        <v>1</v>
      </c>
      <c r="W184">
        <v>0</v>
      </c>
      <c r="X184">
        <v>286205319</v>
      </c>
      <c r="Y184">
        <f t="shared" si="93"/>
        <v>0.16</v>
      </c>
      <c r="AA184">
        <v>0</v>
      </c>
      <c r="AB184">
        <v>0</v>
      </c>
      <c r="AC184">
        <v>0</v>
      </c>
      <c r="AD184">
        <v>658.94</v>
      </c>
      <c r="AE184">
        <v>0</v>
      </c>
      <c r="AF184">
        <v>0</v>
      </c>
      <c r="AG184">
        <v>0</v>
      </c>
      <c r="AH184">
        <v>658.94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0</v>
      </c>
      <c r="AP184">
        <v>1</v>
      </c>
      <c r="AQ184">
        <v>1</v>
      </c>
      <c r="AR184">
        <v>0</v>
      </c>
      <c r="AS184" t="s">
        <v>3</v>
      </c>
      <c r="AT184">
        <v>0.16</v>
      </c>
      <c r="AU184" t="s">
        <v>3</v>
      </c>
      <c r="AV184">
        <v>1</v>
      </c>
      <c r="AW184">
        <v>2</v>
      </c>
      <c r="AX184">
        <v>65175658</v>
      </c>
      <c r="AY184">
        <v>1</v>
      </c>
      <c r="AZ184">
        <v>0</v>
      </c>
      <c r="BA184">
        <v>187</v>
      </c>
      <c r="BB184">
        <v>1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105.43040000000001</v>
      </c>
      <c r="BN184">
        <v>0.16</v>
      </c>
      <c r="BO184">
        <v>0</v>
      </c>
      <c r="BP184">
        <v>1</v>
      </c>
      <c r="BQ184">
        <v>0</v>
      </c>
      <c r="BR184">
        <v>0</v>
      </c>
      <c r="BS184">
        <v>0</v>
      </c>
      <c r="BT184">
        <v>105.43040000000001</v>
      </c>
      <c r="BU184">
        <v>0.16</v>
      </c>
      <c r="BV184">
        <v>0</v>
      </c>
      <c r="BW184">
        <v>1</v>
      </c>
      <c r="CU184">
        <f>ROUND(AT184*Source!I427*AH184*AL184,2)</f>
        <v>316.29000000000002</v>
      </c>
      <c r="CV184">
        <f>ROUND(Y184*Source!I427,7)</f>
        <v>0.48</v>
      </c>
      <c r="CW184">
        <v>0</v>
      </c>
      <c r="CX184">
        <f>ROUND(Y184*Source!I427,7)</f>
        <v>0.48</v>
      </c>
      <c r="CY184">
        <f t="shared" si="100"/>
        <v>658.94</v>
      </c>
      <c r="CZ184">
        <f t="shared" si="101"/>
        <v>658.94</v>
      </c>
      <c r="DA184">
        <f t="shared" si="102"/>
        <v>1</v>
      </c>
      <c r="DB184">
        <f t="shared" si="94"/>
        <v>105.43</v>
      </c>
      <c r="DC184">
        <f t="shared" si="95"/>
        <v>0</v>
      </c>
      <c r="DD184" t="s">
        <v>3</v>
      </c>
      <c r="DE184" t="s">
        <v>3</v>
      </c>
      <c r="DF184">
        <f t="shared" si="103"/>
        <v>0</v>
      </c>
      <c r="DG184">
        <f t="shared" si="99"/>
        <v>0</v>
      </c>
      <c r="DH184">
        <f t="shared" si="96"/>
        <v>0</v>
      </c>
      <c r="DI184">
        <f t="shared" si="97"/>
        <v>316.29000000000002</v>
      </c>
      <c r="DJ184">
        <f t="shared" si="104"/>
        <v>316.29000000000002</v>
      </c>
      <c r="DK184">
        <v>1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ROW(Source!A427)</f>
        <v>427</v>
      </c>
      <c r="B185">
        <v>65174513</v>
      </c>
      <c r="C185">
        <v>65175655</v>
      </c>
      <c r="D185">
        <v>63884358</v>
      </c>
      <c r="E185">
        <v>112</v>
      </c>
      <c r="F185">
        <v>1</v>
      </c>
      <c r="G185">
        <v>1</v>
      </c>
      <c r="H185">
        <v>1</v>
      </c>
      <c r="I185" t="s">
        <v>401</v>
      </c>
      <c r="J185" t="s">
        <v>3</v>
      </c>
      <c r="K185" t="s">
        <v>402</v>
      </c>
      <c r="L185">
        <v>1369</v>
      </c>
      <c r="N185">
        <v>1013</v>
      </c>
      <c r="O185" t="s">
        <v>333</v>
      </c>
      <c r="P185" t="s">
        <v>333</v>
      </c>
      <c r="Q185">
        <v>1</v>
      </c>
      <c r="W185">
        <v>0</v>
      </c>
      <c r="X185">
        <v>126826561</v>
      </c>
      <c r="Y185">
        <f t="shared" si="93"/>
        <v>0.16</v>
      </c>
      <c r="AA185">
        <v>0</v>
      </c>
      <c r="AB185">
        <v>0</v>
      </c>
      <c r="AC185">
        <v>0</v>
      </c>
      <c r="AD185">
        <v>644.29999999999995</v>
      </c>
      <c r="AE185">
        <v>0</v>
      </c>
      <c r="AF185">
        <v>0</v>
      </c>
      <c r="AG185">
        <v>0</v>
      </c>
      <c r="AH185">
        <v>644.29999999999995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0</v>
      </c>
      <c r="AP185">
        <v>1</v>
      </c>
      <c r="AQ185">
        <v>1</v>
      </c>
      <c r="AR185">
        <v>0</v>
      </c>
      <c r="AS185" t="s">
        <v>3</v>
      </c>
      <c r="AT185">
        <v>0.16</v>
      </c>
      <c r="AU185" t="s">
        <v>3</v>
      </c>
      <c r="AV185">
        <v>1</v>
      </c>
      <c r="AW185">
        <v>2</v>
      </c>
      <c r="AX185">
        <v>65175659</v>
      </c>
      <c r="AY185">
        <v>1</v>
      </c>
      <c r="AZ185">
        <v>0</v>
      </c>
      <c r="BA185">
        <v>188</v>
      </c>
      <c r="BB185">
        <v>1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103.08799999999999</v>
      </c>
      <c r="BN185">
        <v>0.16</v>
      </c>
      <c r="BO185">
        <v>0</v>
      </c>
      <c r="BP185">
        <v>1</v>
      </c>
      <c r="BQ185">
        <v>0</v>
      </c>
      <c r="BR185">
        <v>0</v>
      </c>
      <c r="BS185">
        <v>0</v>
      </c>
      <c r="BT185">
        <v>103.08799999999999</v>
      </c>
      <c r="BU185">
        <v>0.16</v>
      </c>
      <c r="BV185">
        <v>0</v>
      </c>
      <c r="BW185">
        <v>1</v>
      </c>
      <c r="CU185">
        <f>ROUND(AT185*Source!I427*AH185*AL185,2)</f>
        <v>309.26</v>
      </c>
      <c r="CV185">
        <f>ROUND(Y185*Source!I427,7)</f>
        <v>0.48</v>
      </c>
      <c r="CW185">
        <v>0</v>
      </c>
      <c r="CX185">
        <f>ROUND(Y185*Source!I427,7)</f>
        <v>0.48</v>
      </c>
      <c r="CY185">
        <f t="shared" si="100"/>
        <v>644.29999999999995</v>
      </c>
      <c r="CZ185">
        <f t="shared" si="101"/>
        <v>644.29999999999995</v>
      </c>
      <c r="DA185">
        <f t="shared" si="102"/>
        <v>1</v>
      </c>
      <c r="DB185">
        <f t="shared" si="94"/>
        <v>103.09</v>
      </c>
      <c r="DC185">
        <f t="shared" si="95"/>
        <v>0</v>
      </c>
      <c r="DD185" t="s">
        <v>3</v>
      </c>
      <c r="DE185" t="s">
        <v>3</v>
      </c>
      <c r="DF185">
        <f t="shared" si="103"/>
        <v>0</v>
      </c>
      <c r="DG185">
        <f t="shared" si="99"/>
        <v>0</v>
      </c>
      <c r="DH185">
        <f t="shared" si="96"/>
        <v>0</v>
      </c>
      <c r="DI185">
        <f t="shared" si="97"/>
        <v>309.26</v>
      </c>
      <c r="DJ185">
        <f t="shared" si="104"/>
        <v>309.26</v>
      </c>
      <c r="DK185">
        <v>1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ROW(Source!A428)</f>
        <v>428</v>
      </c>
      <c r="B186">
        <v>65174513</v>
      </c>
      <c r="C186">
        <v>65175660</v>
      </c>
      <c r="D186">
        <v>63884334</v>
      </c>
      <c r="E186">
        <v>112</v>
      </c>
      <c r="F186">
        <v>1</v>
      </c>
      <c r="G186">
        <v>1</v>
      </c>
      <c r="H186">
        <v>1</v>
      </c>
      <c r="I186" t="s">
        <v>403</v>
      </c>
      <c r="J186" t="s">
        <v>3</v>
      </c>
      <c r="K186" t="s">
        <v>404</v>
      </c>
      <c r="L186">
        <v>1369</v>
      </c>
      <c r="N186">
        <v>1013</v>
      </c>
      <c r="O186" t="s">
        <v>333</v>
      </c>
      <c r="P186" t="s">
        <v>333</v>
      </c>
      <c r="Q186">
        <v>1</v>
      </c>
      <c r="W186">
        <v>0</v>
      </c>
      <c r="X186">
        <v>-512803540</v>
      </c>
      <c r="Y186">
        <f t="shared" si="93"/>
        <v>1.94</v>
      </c>
      <c r="AA186">
        <v>0</v>
      </c>
      <c r="AB186">
        <v>0</v>
      </c>
      <c r="AC186">
        <v>0</v>
      </c>
      <c r="AD186">
        <v>490.55</v>
      </c>
      <c r="AE186">
        <v>0</v>
      </c>
      <c r="AF186">
        <v>0</v>
      </c>
      <c r="AG186">
        <v>0</v>
      </c>
      <c r="AH186">
        <v>490.55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0</v>
      </c>
      <c r="AP186">
        <v>1</v>
      </c>
      <c r="AQ186">
        <v>1</v>
      </c>
      <c r="AR186">
        <v>0</v>
      </c>
      <c r="AS186" t="s">
        <v>3</v>
      </c>
      <c r="AT186">
        <v>1.94</v>
      </c>
      <c r="AU186" t="s">
        <v>3</v>
      </c>
      <c r="AV186">
        <v>1</v>
      </c>
      <c r="AW186">
        <v>2</v>
      </c>
      <c r="AX186">
        <v>65175663</v>
      </c>
      <c r="AY186">
        <v>1</v>
      </c>
      <c r="AZ186">
        <v>0</v>
      </c>
      <c r="BA186">
        <v>189</v>
      </c>
      <c r="BB186">
        <v>1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951.66700000000003</v>
      </c>
      <c r="BN186">
        <v>1.94</v>
      </c>
      <c r="BO186">
        <v>0</v>
      </c>
      <c r="BP186">
        <v>1</v>
      </c>
      <c r="BQ186">
        <v>0</v>
      </c>
      <c r="BR186">
        <v>0</v>
      </c>
      <c r="BS186">
        <v>0</v>
      </c>
      <c r="BT186">
        <v>951.66700000000003</v>
      </c>
      <c r="BU186">
        <v>1.94</v>
      </c>
      <c r="BV186">
        <v>0</v>
      </c>
      <c r="BW186">
        <v>1</v>
      </c>
      <c r="CU186">
        <f>ROUND(AT186*Source!I428*AH186*AL186,2)</f>
        <v>2855</v>
      </c>
      <c r="CV186">
        <f>ROUND(Y186*Source!I428,7)</f>
        <v>5.82</v>
      </c>
      <c r="CW186">
        <v>0</v>
      </c>
      <c r="CX186">
        <f>ROUND(Y186*Source!I428,7)</f>
        <v>5.82</v>
      </c>
      <c r="CY186">
        <f t="shared" si="100"/>
        <v>490.55</v>
      </c>
      <c r="CZ186">
        <f t="shared" si="101"/>
        <v>490.55</v>
      </c>
      <c r="DA186">
        <f t="shared" si="102"/>
        <v>1</v>
      </c>
      <c r="DB186">
        <f t="shared" si="94"/>
        <v>951.67</v>
      </c>
      <c r="DC186">
        <f t="shared" si="95"/>
        <v>0</v>
      </c>
      <c r="DD186" t="s">
        <v>3</v>
      </c>
      <c r="DE186" t="s">
        <v>3</v>
      </c>
      <c r="DF186">
        <f t="shared" si="103"/>
        <v>0</v>
      </c>
      <c r="DG186">
        <f t="shared" si="99"/>
        <v>0</v>
      </c>
      <c r="DH186">
        <f t="shared" si="96"/>
        <v>0</v>
      </c>
      <c r="DI186">
        <f t="shared" si="97"/>
        <v>2855</v>
      </c>
      <c r="DJ186">
        <f t="shared" si="104"/>
        <v>2855</v>
      </c>
      <c r="DK186">
        <v>1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ROW(Source!A428)</f>
        <v>428</v>
      </c>
      <c r="B187">
        <v>65174513</v>
      </c>
      <c r="C187">
        <v>65175660</v>
      </c>
      <c r="D187">
        <v>63884358</v>
      </c>
      <c r="E187">
        <v>112</v>
      </c>
      <c r="F187">
        <v>1</v>
      </c>
      <c r="G187">
        <v>1</v>
      </c>
      <c r="H187">
        <v>1</v>
      </c>
      <c r="I187" t="s">
        <v>401</v>
      </c>
      <c r="J187" t="s">
        <v>3</v>
      </c>
      <c r="K187" t="s">
        <v>402</v>
      </c>
      <c r="L187">
        <v>1369</v>
      </c>
      <c r="N187">
        <v>1013</v>
      </c>
      <c r="O187" t="s">
        <v>333</v>
      </c>
      <c r="P187" t="s">
        <v>333</v>
      </c>
      <c r="Q187">
        <v>1</v>
      </c>
      <c r="W187">
        <v>0</v>
      </c>
      <c r="X187">
        <v>126826561</v>
      </c>
      <c r="Y187">
        <f t="shared" si="93"/>
        <v>2.92</v>
      </c>
      <c r="AA187">
        <v>0</v>
      </c>
      <c r="AB187">
        <v>0</v>
      </c>
      <c r="AC187">
        <v>0</v>
      </c>
      <c r="AD187">
        <v>644.29999999999995</v>
      </c>
      <c r="AE187">
        <v>0</v>
      </c>
      <c r="AF187">
        <v>0</v>
      </c>
      <c r="AG187">
        <v>0</v>
      </c>
      <c r="AH187">
        <v>644.29999999999995</v>
      </c>
      <c r="AI187">
        <v>1</v>
      </c>
      <c r="AJ187">
        <v>1</v>
      </c>
      <c r="AK187">
        <v>1</v>
      </c>
      <c r="AL187">
        <v>1</v>
      </c>
      <c r="AM187">
        <v>-2</v>
      </c>
      <c r="AN187">
        <v>0</v>
      </c>
      <c r="AO187">
        <v>0</v>
      </c>
      <c r="AP187">
        <v>1</v>
      </c>
      <c r="AQ187">
        <v>1</v>
      </c>
      <c r="AR187">
        <v>0</v>
      </c>
      <c r="AS187" t="s">
        <v>3</v>
      </c>
      <c r="AT187">
        <v>2.92</v>
      </c>
      <c r="AU187" t="s">
        <v>3</v>
      </c>
      <c r="AV187">
        <v>1</v>
      </c>
      <c r="AW187">
        <v>2</v>
      </c>
      <c r="AX187">
        <v>65175664</v>
      </c>
      <c r="AY187">
        <v>1</v>
      </c>
      <c r="AZ187">
        <v>0</v>
      </c>
      <c r="BA187">
        <v>190</v>
      </c>
      <c r="BB187">
        <v>1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1881.3559999999998</v>
      </c>
      <c r="BN187">
        <v>2.92</v>
      </c>
      <c r="BO187">
        <v>0</v>
      </c>
      <c r="BP187">
        <v>1</v>
      </c>
      <c r="BQ187">
        <v>0</v>
      </c>
      <c r="BR187">
        <v>0</v>
      </c>
      <c r="BS187">
        <v>0</v>
      </c>
      <c r="BT187">
        <v>1881.3559999999998</v>
      </c>
      <c r="BU187">
        <v>2.92</v>
      </c>
      <c r="BV187">
        <v>0</v>
      </c>
      <c r="BW187">
        <v>1</v>
      </c>
      <c r="CU187">
        <f>ROUND(AT187*Source!I428*AH187*AL187,2)</f>
        <v>5644.07</v>
      </c>
      <c r="CV187">
        <f>ROUND(Y187*Source!I428,7)</f>
        <v>8.76</v>
      </c>
      <c r="CW187">
        <v>0</v>
      </c>
      <c r="CX187">
        <f>ROUND(Y187*Source!I428,7)</f>
        <v>8.76</v>
      </c>
      <c r="CY187">
        <f t="shared" si="100"/>
        <v>644.29999999999995</v>
      </c>
      <c r="CZ187">
        <f t="shared" si="101"/>
        <v>644.29999999999995</v>
      </c>
      <c r="DA187">
        <f t="shared" si="102"/>
        <v>1</v>
      </c>
      <c r="DB187">
        <f t="shared" si="94"/>
        <v>1881.36</v>
      </c>
      <c r="DC187">
        <f t="shared" si="95"/>
        <v>0</v>
      </c>
      <c r="DD187" t="s">
        <v>3</v>
      </c>
      <c r="DE187" t="s">
        <v>3</v>
      </c>
      <c r="DF187">
        <f t="shared" si="103"/>
        <v>0</v>
      </c>
      <c r="DG187">
        <f t="shared" si="99"/>
        <v>0</v>
      </c>
      <c r="DH187">
        <f t="shared" si="96"/>
        <v>0</v>
      </c>
      <c r="DI187">
        <f t="shared" si="97"/>
        <v>5644.07</v>
      </c>
      <c r="DJ187">
        <f t="shared" si="104"/>
        <v>5644.07</v>
      </c>
      <c r="DK187">
        <v>1</v>
      </c>
      <c r="DL187" t="s">
        <v>3</v>
      </c>
      <c r="DM187">
        <v>0</v>
      </c>
      <c r="DN187" t="s">
        <v>3</v>
      </c>
      <c r="DO187">
        <v>0</v>
      </c>
    </row>
    <row r="523" spans="9:9" x14ac:dyDescent="0.2">
      <c r="I523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6BE7D-7066-4988-A4F0-56301BD78723}">
  <dimension ref="A1:AR19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65174665</v>
      </c>
      <c r="C1">
        <v>65174663</v>
      </c>
      <c r="D1">
        <v>37064998</v>
      </c>
      <c r="E1">
        <v>109</v>
      </c>
      <c r="F1">
        <v>1</v>
      </c>
      <c r="G1">
        <v>1</v>
      </c>
      <c r="H1">
        <v>1</v>
      </c>
      <c r="I1" t="s">
        <v>324</v>
      </c>
      <c r="J1" t="s">
        <v>3</v>
      </c>
      <c r="K1" t="s">
        <v>325</v>
      </c>
      <c r="L1">
        <v>1191</v>
      </c>
      <c r="N1">
        <v>1013</v>
      </c>
      <c r="O1" t="s">
        <v>326</v>
      </c>
      <c r="P1" t="s">
        <v>326</v>
      </c>
      <c r="Q1">
        <v>1</v>
      </c>
      <c r="X1">
        <v>154</v>
      </c>
      <c r="Y1">
        <v>0</v>
      </c>
      <c r="Z1">
        <v>0</v>
      </c>
      <c r="AA1">
        <v>0</v>
      </c>
      <c r="AB1">
        <v>399.03</v>
      </c>
      <c r="AC1">
        <v>0</v>
      </c>
      <c r="AD1">
        <v>1</v>
      </c>
      <c r="AE1">
        <v>1</v>
      </c>
      <c r="AF1" t="s">
        <v>26</v>
      </c>
      <c r="AG1">
        <v>177.1</v>
      </c>
      <c r="AH1">
        <v>2</v>
      </c>
      <c r="AI1">
        <v>65174664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65175082</v>
      </c>
      <c r="C2">
        <v>65174666</v>
      </c>
      <c r="D2">
        <v>63884057</v>
      </c>
      <c r="E2">
        <v>112</v>
      </c>
      <c r="F2">
        <v>1</v>
      </c>
      <c r="G2">
        <v>1</v>
      </c>
      <c r="H2">
        <v>1</v>
      </c>
      <c r="I2" t="s">
        <v>327</v>
      </c>
      <c r="J2" t="s">
        <v>3</v>
      </c>
      <c r="K2" t="s">
        <v>328</v>
      </c>
      <c r="L2">
        <v>1191</v>
      </c>
      <c r="N2">
        <v>1013</v>
      </c>
      <c r="O2" t="s">
        <v>326</v>
      </c>
      <c r="P2" t="s">
        <v>326</v>
      </c>
      <c r="Q2">
        <v>1</v>
      </c>
      <c r="X2">
        <v>88.5</v>
      </c>
      <c r="Y2">
        <v>0</v>
      </c>
      <c r="Z2">
        <v>0</v>
      </c>
      <c r="AA2">
        <v>0</v>
      </c>
      <c r="AB2">
        <v>382.55</v>
      </c>
      <c r="AC2">
        <v>0</v>
      </c>
      <c r="AD2">
        <v>1</v>
      </c>
      <c r="AE2">
        <v>1</v>
      </c>
      <c r="AF2" t="s">
        <v>39</v>
      </c>
      <c r="AG2">
        <v>97.350000000000009</v>
      </c>
      <c r="AH2">
        <v>2</v>
      </c>
      <c r="AI2">
        <v>65175082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65174672</v>
      </c>
      <c r="C3">
        <v>65174669</v>
      </c>
      <c r="D3">
        <v>37068121</v>
      </c>
      <c r="E3">
        <v>109</v>
      </c>
      <c r="F3">
        <v>1</v>
      </c>
      <c r="G3">
        <v>1</v>
      </c>
      <c r="H3">
        <v>1</v>
      </c>
      <c r="I3" t="s">
        <v>329</v>
      </c>
      <c r="J3" t="s">
        <v>3</v>
      </c>
      <c r="K3" t="s">
        <v>330</v>
      </c>
      <c r="L3">
        <v>1191</v>
      </c>
      <c r="N3">
        <v>1013</v>
      </c>
      <c r="O3" t="s">
        <v>326</v>
      </c>
      <c r="P3" t="s">
        <v>326</v>
      </c>
      <c r="Q3">
        <v>1</v>
      </c>
      <c r="X3">
        <v>40</v>
      </c>
      <c r="Y3">
        <v>0</v>
      </c>
      <c r="Z3">
        <v>0</v>
      </c>
      <c r="AA3">
        <v>0</v>
      </c>
      <c r="AB3">
        <v>406.35</v>
      </c>
      <c r="AC3">
        <v>0</v>
      </c>
      <c r="AD3">
        <v>1</v>
      </c>
      <c r="AE3">
        <v>1</v>
      </c>
      <c r="AF3" t="s">
        <v>3</v>
      </c>
      <c r="AG3">
        <v>40</v>
      </c>
      <c r="AH3">
        <v>2</v>
      </c>
      <c r="AI3">
        <v>65174670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65174673</v>
      </c>
      <c r="C4">
        <v>65174669</v>
      </c>
      <c r="D4">
        <v>58937105</v>
      </c>
      <c r="E4">
        <v>109</v>
      </c>
      <c r="F4">
        <v>1</v>
      </c>
      <c r="G4">
        <v>1</v>
      </c>
      <c r="H4">
        <v>3</v>
      </c>
      <c r="I4" t="s">
        <v>408</v>
      </c>
      <c r="J4" t="s">
        <v>3</v>
      </c>
      <c r="K4" t="s">
        <v>52</v>
      </c>
      <c r="L4">
        <v>1339</v>
      </c>
      <c r="N4">
        <v>1007</v>
      </c>
      <c r="O4" t="s">
        <v>53</v>
      </c>
      <c r="P4" t="s">
        <v>53</v>
      </c>
      <c r="Q4">
        <v>1</v>
      </c>
      <c r="X4">
        <v>15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 t="s">
        <v>3</v>
      </c>
      <c r="AG4">
        <v>15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ROW(Source!A32)</f>
        <v>32</v>
      </c>
      <c r="B5">
        <v>65174682</v>
      </c>
      <c r="C5">
        <v>65174675</v>
      </c>
      <c r="D5">
        <v>58933394</v>
      </c>
      <c r="E5">
        <v>109</v>
      </c>
      <c r="F5">
        <v>1</v>
      </c>
      <c r="G5">
        <v>1</v>
      </c>
      <c r="H5">
        <v>1</v>
      </c>
      <c r="I5" t="s">
        <v>331</v>
      </c>
      <c r="J5" t="s">
        <v>3</v>
      </c>
      <c r="K5" t="s">
        <v>332</v>
      </c>
      <c r="L5">
        <v>1369</v>
      </c>
      <c r="N5">
        <v>1013</v>
      </c>
      <c r="O5" t="s">
        <v>333</v>
      </c>
      <c r="P5" t="s">
        <v>333</v>
      </c>
      <c r="Q5">
        <v>1</v>
      </c>
      <c r="X5">
        <v>5</v>
      </c>
      <c r="Y5">
        <v>0</v>
      </c>
      <c r="Z5">
        <v>0</v>
      </c>
      <c r="AA5">
        <v>0</v>
      </c>
      <c r="AB5">
        <v>399.03</v>
      </c>
      <c r="AC5">
        <v>0</v>
      </c>
      <c r="AD5">
        <v>1</v>
      </c>
      <c r="AE5">
        <v>1</v>
      </c>
      <c r="AF5" t="s">
        <v>3</v>
      </c>
      <c r="AG5">
        <v>5</v>
      </c>
      <c r="AH5">
        <v>2</v>
      </c>
      <c r="AI5">
        <v>65174676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ROW(Source!A32)</f>
        <v>32</v>
      </c>
      <c r="B6">
        <v>65174683</v>
      </c>
      <c r="C6">
        <v>65174675</v>
      </c>
      <c r="D6">
        <v>58933396</v>
      </c>
      <c r="E6">
        <v>109</v>
      </c>
      <c r="F6">
        <v>1</v>
      </c>
      <c r="G6">
        <v>1</v>
      </c>
      <c r="H6">
        <v>1</v>
      </c>
      <c r="I6" t="s">
        <v>334</v>
      </c>
      <c r="J6" t="s">
        <v>3</v>
      </c>
      <c r="K6" t="s">
        <v>335</v>
      </c>
      <c r="L6">
        <v>1369</v>
      </c>
      <c r="N6">
        <v>1013</v>
      </c>
      <c r="O6" t="s">
        <v>333</v>
      </c>
      <c r="P6" t="s">
        <v>333</v>
      </c>
      <c r="Q6">
        <v>1</v>
      </c>
      <c r="X6">
        <v>0.67</v>
      </c>
      <c r="Y6">
        <v>0</v>
      </c>
      <c r="Z6">
        <v>0</v>
      </c>
      <c r="AA6">
        <v>0</v>
      </c>
      <c r="AB6">
        <v>435.64</v>
      </c>
      <c r="AC6">
        <v>0</v>
      </c>
      <c r="AD6">
        <v>1</v>
      </c>
      <c r="AE6">
        <v>1</v>
      </c>
      <c r="AF6" t="s">
        <v>3</v>
      </c>
      <c r="AG6">
        <v>0.67</v>
      </c>
      <c r="AH6">
        <v>2</v>
      </c>
      <c r="AI6">
        <v>65174677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ROW(Source!A32)</f>
        <v>32</v>
      </c>
      <c r="B7">
        <v>65174684</v>
      </c>
      <c r="C7">
        <v>65174675</v>
      </c>
      <c r="D7">
        <v>37064876</v>
      </c>
      <c r="E7">
        <v>109</v>
      </c>
      <c r="F7">
        <v>1</v>
      </c>
      <c r="G7">
        <v>1</v>
      </c>
      <c r="H7">
        <v>1</v>
      </c>
      <c r="I7" t="s">
        <v>336</v>
      </c>
      <c r="J7" t="s">
        <v>3</v>
      </c>
      <c r="K7" t="s">
        <v>337</v>
      </c>
      <c r="L7">
        <v>1191</v>
      </c>
      <c r="N7">
        <v>1013</v>
      </c>
      <c r="O7" t="s">
        <v>326</v>
      </c>
      <c r="P7" t="s">
        <v>326</v>
      </c>
      <c r="Q7">
        <v>1</v>
      </c>
      <c r="X7">
        <v>1.3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2</v>
      </c>
      <c r="AF7" t="s">
        <v>3</v>
      </c>
      <c r="AG7">
        <v>1.3</v>
      </c>
      <c r="AH7">
        <v>2</v>
      </c>
      <c r="AI7">
        <v>65174678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65174685</v>
      </c>
      <c r="C8">
        <v>65174675</v>
      </c>
      <c r="D8">
        <v>59055716</v>
      </c>
      <c r="E8">
        <v>1</v>
      </c>
      <c r="F8">
        <v>1</v>
      </c>
      <c r="G8">
        <v>1</v>
      </c>
      <c r="H8">
        <v>2</v>
      </c>
      <c r="I8" t="s">
        <v>338</v>
      </c>
      <c r="J8" t="s">
        <v>339</v>
      </c>
      <c r="K8" t="s">
        <v>340</v>
      </c>
      <c r="L8">
        <v>1368</v>
      </c>
      <c r="N8">
        <v>1011</v>
      </c>
      <c r="O8" t="s">
        <v>341</v>
      </c>
      <c r="P8" t="s">
        <v>341</v>
      </c>
      <c r="Q8">
        <v>1</v>
      </c>
      <c r="X8">
        <v>1.3</v>
      </c>
      <c r="Y8">
        <v>0</v>
      </c>
      <c r="Z8">
        <v>1043.1400000000001</v>
      </c>
      <c r="AA8">
        <v>490.55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1.3</v>
      </c>
      <c r="AH8">
        <v>2</v>
      </c>
      <c r="AI8">
        <v>65174679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65174686</v>
      </c>
      <c r="C9">
        <v>65174675</v>
      </c>
      <c r="D9">
        <v>59008756</v>
      </c>
      <c r="E9">
        <v>1</v>
      </c>
      <c r="F9">
        <v>1</v>
      </c>
      <c r="G9">
        <v>1</v>
      </c>
      <c r="H9">
        <v>3</v>
      </c>
      <c r="I9" t="s">
        <v>343</v>
      </c>
      <c r="J9" t="s">
        <v>344</v>
      </c>
      <c r="K9" t="s">
        <v>345</v>
      </c>
      <c r="L9">
        <v>1339</v>
      </c>
      <c r="N9">
        <v>1007</v>
      </c>
      <c r="O9" t="s">
        <v>53</v>
      </c>
      <c r="P9" t="s">
        <v>53</v>
      </c>
      <c r="Q9">
        <v>1</v>
      </c>
      <c r="X9">
        <v>10</v>
      </c>
      <c r="Y9">
        <v>35.71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10</v>
      </c>
      <c r="AH9">
        <v>2</v>
      </c>
      <c r="AI9">
        <v>65174680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65174687</v>
      </c>
      <c r="C10">
        <v>65174675</v>
      </c>
      <c r="D10">
        <v>58937126</v>
      </c>
      <c r="E10">
        <v>109</v>
      </c>
      <c r="F10">
        <v>1</v>
      </c>
      <c r="G10">
        <v>1</v>
      </c>
      <c r="H10">
        <v>3</v>
      </c>
      <c r="I10" t="s">
        <v>443</v>
      </c>
      <c r="J10" t="s">
        <v>3</v>
      </c>
      <c r="K10" t="s">
        <v>444</v>
      </c>
      <c r="L10">
        <v>1346</v>
      </c>
      <c r="N10">
        <v>1009</v>
      </c>
      <c r="O10" t="s">
        <v>63</v>
      </c>
      <c r="P10" t="s">
        <v>63</v>
      </c>
      <c r="Q10">
        <v>1</v>
      </c>
      <c r="X10">
        <v>2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 t="s">
        <v>3</v>
      </c>
      <c r="AG10">
        <v>2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ROW(Source!A69)</f>
        <v>69</v>
      </c>
      <c r="B11">
        <v>65174759</v>
      </c>
      <c r="C11">
        <v>65174746</v>
      </c>
      <c r="D11">
        <v>37064878</v>
      </c>
      <c r="E11">
        <v>109</v>
      </c>
      <c r="F11">
        <v>1</v>
      </c>
      <c r="G11">
        <v>1</v>
      </c>
      <c r="H11">
        <v>1</v>
      </c>
      <c r="I11" t="s">
        <v>346</v>
      </c>
      <c r="J11" t="s">
        <v>3</v>
      </c>
      <c r="K11" t="s">
        <v>347</v>
      </c>
      <c r="L11">
        <v>1191</v>
      </c>
      <c r="N11">
        <v>1013</v>
      </c>
      <c r="O11" t="s">
        <v>326</v>
      </c>
      <c r="P11" t="s">
        <v>326</v>
      </c>
      <c r="Q11">
        <v>1</v>
      </c>
      <c r="X11">
        <v>17.440000000000001</v>
      </c>
      <c r="Y11">
        <v>0</v>
      </c>
      <c r="Z11">
        <v>0</v>
      </c>
      <c r="AA11">
        <v>0</v>
      </c>
      <c r="AB11">
        <v>479.56</v>
      </c>
      <c r="AC11">
        <v>0</v>
      </c>
      <c r="AD11">
        <v>1</v>
      </c>
      <c r="AE11">
        <v>1</v>
      </c>
      <c r="AF11" t="s">
        <v>127</v>
      </c>
      <c r="AG11">
        <v>5.2320000000000002</v>
      </c>
      <c r="AH11">
        <v>2</v>
      </c>
      <c r="AI11">
        <v>65174747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ROW(Source!A69)</f>
        <v>69</v>
      </c>
      <c r="B12">
        <v>65174760</v>
      </c>
      <c r="C12">
        <v>65174746</v>
      </c>
      <c r="D12">
        <v>37064876</v>
      </c>
      <c r="E12">
        <v>109</v>
      </c>
      <c r="F12">
        <v>1</v>
      </c>
      <c r="G12">
        <v>1</v>
      </c>
      <c r="H12">
        <v>1</v>
      </c>
      <c r="I12" t="s">
        <v>336</v>
      </c>
      <c r="J12" t="s">
        <v>3</v>
      </c>
      <c r="K12" t="s">
        <v>337</v>
      </c>
      <c r="L12">
        <v>1191</v>
      </c>
      <c r="N12">
        <v>1013</v>
      </c>
      <c r="O12" t="s">
        <v>326</v>
      </c>
      <c r="P12" t="s">
        <v>326</v>
      </c>
      <c r="Q12">
        <v>1</v>
      </c>
      <c r="X12">
        <v>2.64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2</v>
      </c>
      <c r="AF12" t="s">
        <v>127</v>
      </c>
      <c r="AG12">
        <v>0.79200000000000004</v>
      </c>
      <c r="AH12">
        <v>2</v>
      </c>
      <c r="AI12">
        <v>65174748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ROW(Source!A69)</f>
        <v>69</v>
      </c>
      <c r="B13">
        <v>65174761</v>
      </c>
      <c r="C13">
        <v>65174746</v>
      </c>
      <c r="D13">
        <v>59054880</v>
      </c>
      <c r="E13">
        <v>1</v>
      </c>
      <c r="F13">
        <v>1</v>
      </c>
      <c r="G13">
        <v>1</v>
      </c>
      <c r="H13">
        <v>2</v>
      </c>
      <c r="I13" t="s">
        <v>348</v>
      </c>
      <c r="J13" t="s">
        <v>349</v>
      </c>
      <c r="K13" t="s">
        <v>350</v>
      </c>
      <c r="L13">
        <v>1368</v>
      </c>
      <c r="N13">
        <v>1011</v>
      </c>
      <c r="O13" t="s">
        <v>341</v>
      </c>
      <c r="P13" t="s">
        <v>341</v>
      </c>
      <c r="Q13">
        <v>1</v>
      </c>
      <c r="X13">
        <v>1.32</v>
      </c>
      <c r="Y13">
        <v>0</v>
      </c>
      <c r="Z13">
        <v>1551.19</v>
      </c>
      <c r="AA13">
        <v>658.94</v>
      </c>
      <c r="AB13">
        <v>0</v>
      </c>
      <c r="AC13">
        <v>0</v>
      </c>
      <c r="AD13">
        <v>1</v>
      </c>
      <c r="AE13">
        <v>0</v>
      </c>
      <c r="AF13" t="s">
        <v>127</v>
      </c>
      <c r="AG13">
        <v>0.39600000000000002</v>
      </c>
      <c r="AH13">
        <v>2</v>
      </c>
      <c r="AI13">
        <v>65174749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ROW(Source!A69)</f>
        <v>69</v>
      </c>
      <c r="B14">
        <v>65174762</v>
      </c>
      <c r="C14">
        <v>65174746</v>
      </c>
      <c r="D14">
        <v>59054978</v>
      </c>
      <c r="E14">
        <v>1</v>
      </c>
      <c r="F14">
        <v>1</v>
      </c>
      <c r="G14">
        <v>1</v>
      </c>
      <c r="H14">
        <v>2</v>
      </c>
      <c r="I14" t="s">
        <v>352</v>
      </c>
      <c r="J14" t="s">
        <v>353</v>
      </c>
      <c r="K14" t="s">
        <v>354</v>
      </c>
      <c r="L14">
        <v>1368</v>
      </c>
      <c r="N14">
        <v>1011</v>
      </c>
      <c r="O14" t="s">
        <v>341</v>
      </c>
      <c r="P14" t="s">
        <v>341</v>
      </c>
      <c r="Q14">
        <v>1</v>
      </c>
      <c r="X14">
        <v>3.97</v>
      </c>
      <c r="Y14">
        <v>0</v>
      </c>
      <c r="Z14">
        <v>1.75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127</v>
      </c>
      <c r="AG14">
        <v>1.1910000000000001</v>
      </c>
      <c r="AH14">
        <v>2</v>
      </c>
      <c r="AI14">
        <v>65174750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ROW(Source!A69)</f>
        <v>69</v>
      </c>
      <c r="B15">
        <v>65174763</v>
      </c>
      <c r="C15">
        <v>65174746</v>
      </c>
      <c r="D15">
        <v>59055022</v>
      </c>
      <c r="E15">
        <v>1</v>
      </c>
      <c r="F15">
        <v>1</v>
      </c>
      <c r="G15">
        <v>1</v>
      </c>
      <c r="H15">
        <v>2</v>
      </c>
      <c r="I15" t="s">
        <v>355</v>
      </c>
      <c r="J15" t="s">
        <v>356</v>
      </c>
      <c r="K15" t="s">
        <v>357</v>
      </c>
      <c r="L15">
        <v>1368</v>
      </c>
      <c r="N15">
        <v>1011</v>
      </c>
      <c r="O15" t="s">
        <v>341</v>
      </c>
      <c r="P15" t="s">
        <v>341</v>
      </c>
      <c r="Q15">
        <v>1</v>
      </c>
      <c r="X15">
        <v>3.97</v>
      </c>
      <c r="Y15">
        <v>0</v>
      </c>
      <c r="Z15">
        <v>13.44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127</v>
      </c>
      <c r="AG15">
        <v>1.1910000000000001</v>
      </c>
      <c r="AH15">
        <v>2</v>
      </c>
      <c r="AI15">
        <v>65174751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ROW(Source!A69)</f>
        <v>69</v>
      </c>
      <c r="B16">
        <v>65174764</v>
      </c>
      <c r="C16">
        <v>65174746</v>
      </c>
      <c r="D16">
        <v>59055768</v>
      </c>
      <c r="E16">
        <v>1</v>
      </c>
      <c r="F16">
        <v>1</v>
      </c>
      <c r="G16">
        <v>1</v>
      </c>
      <c r="H16">
        <v>2</v>
      </c>
      <c r="I16" t="s">
        <v>358</v>
      </c>
      <c r="J16" t="s">
        <v>359</v>
      </c>
      <c r="K16" t="s">
        <v>360</v>
      </c>
      <c r="L16">
        <v>1368</v>
      </c>
      <c r="N16">
        <v>1011</v>
      </c>
      <c r="O16" t="s">
        <v>341</v>
      </c>
      <c r="P16" t="s">
        <v>341</v>
      </c>
      <c r="Q16">
        <v>1</v>
      </c>
      <c r="X16">
        <v>1.32</v>
      </c>
      <c r="Y16">
        <v>0</v>
      </c>
      <c r="Z16">
        <v>477.92</v>
      </c>
      <c r="AA16">
        <v>490.55</v>
      </c>
      <c r="AB16">
        <v>0</v>
      </c>
      <c r="AC16">
        <v>0</v>
      </c>
      <c r="AD16">
        <v>1</v>
      </c>
      <c r="AE16">
        <v>0</v>
      </c>
      <c r="AF16" t="s">
        <v>127</v>
      </c>
      <c r="AG16">
        <v>0.39600000000000002</v>
      </c>
      <c r="AH16">
        <v>2</v>
      </c>
      <c r="AI16">
        <v>65174752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ROW(Source!A69)</f>
        <v>69</v>
      </c>
      <c r="B17">
        <v>65174765</v>
      </c>
      <c r="C17">
        <v>65174746</v>
      </c>
      <c r="D17">
        <v>59008937</v>
      </c>
      <c r="E17">
        <v>1</v>
      </c>
      <c r="F17">
        <v>1</v>
      </c>
      <c r="G17">
        <v>1</v>
      </c>
      <c r="H17">
        <v>3</v>
      </c>
      <c r="I17" t="s">
        <v>361</v>
      </c>
      <c r="J17" t="s">
        <v>362</v>
      </c>
      <c r="K17" t="s">
        <v>363</v>
      </c>
      <c r="L17">
        <v>1302</v>
      </c>
      <c r="N17">
        <v>1003</v>
      </c>
      <c r="O17" t="s">
        <v>364</v>
      </c>
      <c r="P17" t="s">
        <v>364</v>
      </c>
      <c r="Q17">
        <v>10</v>
      </c>
      <c r="X17">
        <v>9.6000000000000002E-2</v>
      </c>
      <c r="Y17">
        <v>37.71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126</v>
      </c>
      <c r="AG17">
        <v>0</v>
      </c>
      <c r="AH17">
        <v>2</v>
      </c>
      <c r="AI17">
        <v>65174753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ROW(Source!A69)</f>
        <v>69</v>
      </c>
      <c r="B18">
        <v>65174766</v>
      </c>
      <c r="C18">
        <v>65174746</v>
      </c>
      <c r="D18">
        <v>59016888</v>
      </c>
      <c r="E18">
        <v>1</v>
      </c>
      <c r="F18">
        <v>1</v>
      </c>
      <c r="G18">
        <v>1</v>
      </c>
      <c r="H18">
        <v>3</v>
      </c>
      <c r="I18" t="s">
        <v>365</v>
      </c>
      <c r="J18" t="s">
        <v>366</v>
      </c>
      <c r="K18" t="s">
        <v>367</v>
      </c>
      <c r="L18">
        <v>1348</v>
      </c>
      <c r="N18">
        <v>1009</v>
      </c>
      <c r="O18" t="s">
        <v>368</v>
      </c>
      <c r="P18" t="s">
        <v>368</v>
      </c>
      <c r="Q18">
        <v>1000</v>
      </c>
      <c r="X18">
        <v>1E-3</v>
      </c>
      <c r="Y18">
        <v>70310.45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126</v>
      </c>
      <c r="AG18">
        <v>0</v>
      </c>
      <c r="AH18">
        <v>2</v>
      </c>
      <c r="AI18">
        <v>65174754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ROW(Source!A69)</f>
        <v>69</v>
      </c>
      <c r="B19">
        <v>65174767</v>
      </c>
      <c r="C19">
        <v>65174746</v>
      </c>
      <c r="D19">
        <v>59017068</v>
      </c>
      <c r="E19">
        <v>1</v>
      </c>
      <c r="F19">
        <v>1</v>
      </c>
      <c r="G19">
        <v>1</v>
      </c>
      <c r="H19">
        <v>3</v>
      </c>
      <c r="I19" t="s">
        <v>369</v>
      </c>
      <c r="J19" t="s">
        <v>370</v>
      </c>
      <c r="K19" t="s">
        <v>371</v>
      </c>
      <c r="L19">
        <v>1348</v>
      </c>
      <c r="N19">
        <v>1009</v>
      </c>
      <c r="O19" t="s">
        <v>368</v>
      </c>
      <c r="P19" t="s">
        <v>368</v>
      </c>
      <c r="Q19">
        <v>1000</v>
      </c>
      <c r="X19">
        <v>0.01</v>
      </c>
      <c r="Y19">
        <v>55303.81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126</v>
      </c>
      <c r="AG19">
        <v>0</v>
      </c>
      <c r="AH19">
        <v>2</v>
      </c>
      <c r="AI19">
        <v>65174755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ROW(Source!A69)</f>
        <v>69</v>
      </c>
      <c r="B20">
        <v>65174768</v>
      </c>
      <c r="C20">
        <v>65174746</v>
      </c>
      <c r="D20">
        <v>59026221</v>
      </c>
      <c r="E20">
        <v>1</v>
      </c>
      <c r="F20">
        <v>1</v>
      </c>
      <c r="G20">
        <v>1</v>
      </c>
      <c r="H20">
        <v>3</v>
      </c>
      <c r="I20" t="s">
        <v>372</v>
      </c>
      <c r="J20" t="s">
        <v>373</v>
      </c>
      <c r="K20" t="s">
        <v>374</v>
      </c>
      <c r="L20">
        <v>1346</v>
      </c>
      <c r="N20">
        <v>1009</v>
      </c>
      <c r="O20" t="s">
        <v>63</v>
      </c>
      <c r="P20" t="s">
        <v>63</v>
      </c>
      <c r="Q20">
        <v>1</v>
      </c>
      <c r="X20">
        <v>0.25</v>
      </c>
      <c r="Y20">
        <v>79.88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126</v>
      </c>
      <c r="AG20">
        <v>0</v>
      </c>
      <c r="AH20">
        <v>2</v>
      </c>
      <c r="AI20">
        <v>65174756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ROW(Source!A69)</f>
        <v>69</v>
      </c>
      <c r="B21">
        <v>65174769</v>
      </c>
      <c r="C21">
        <v>65174746</v>
      </c>
      <c r="D21">
        <v>59026247</v>
      </c>
      <c r="E21">
        <v>1</v>
      </c>
      <c r="F21">
        <v>1</v>
      </c>
      <c r="G21">
        <v>1</v>
      </c>
      <c r="H21">
        <v>3</v>
      </c>
      <c r="I21" t="s">
        <v>375</v>
      </c>
      <c r="J21" t="s">
        <v>376</v>
      </c>
      <c r="K21" t="s">
        <v>377</v>
      </c>
      <c r="L21">
        <v>1348</v>
      </c>
      <c r="N21">
        <v>1009</v>
      </c>
      <c r="O21" t="s">
        <v>368</v>
      </c>
      <c r="P21" t="s">
        <v>368</v>
      </c>
      <c r="Q21">
        <v>1000</v>
      </c>
      <c r="X21">
        <v>6.0000000000000002E-5</v>
      </c>
      <c r="Y21">
        <v>82698.14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126</v>
      </c>
      <c r="AG21">
        <v>0</v>
      </c>
      <c r="AH21">
        <v>2</v>
      </c>
      <c r="AI21">
        <v>65174757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ROW(Source!A69)</f>
        <v>69</v>
      </c>
      <c r="B22">
        <v>65174770</v>
      </c>
      <c r="C22">
        <v>65174746</v>
      </c>
      <c r="D22">
        <v>58938947</v>
      </c>
      <c r="E22">
        <v>109</v>
      </c>
      <c r="F22">
        <v>1</v>
      </c>
      <c r="G22">
        <v>1</v>
      </c>
      <c r="H22">
        <v>3</v>
      </c>
      <c r="I22" t="s">
        <v>378</v>
      </c>
      <c r="J22" t="s">
        <v>3</v>
      </c>
      <c r="K22" t="s">
        <v>379</v>
      </c>
      <c r="L22">
        <v>3277935</v>
      </c>
      <c r="N22">
        <v>1013</v>
      </c>
      <c r="O22" t="s">
        <v>380</v>
      </c>
      <c r="P22" t="s">
        <v>380</v>
      </c>
      <c r="Q22">
        <v>1</v>
      </c>
      <c r="X22">
        <v>2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t="s">
        <v>126</v>
      </c>
      <c r="AG22">
        <v>0</v>
      </c>
      <c r="AH22">
        <v>2</v>
      </c>
      <c r="AI22">
        <v>65174758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ROW(Source!A70)</f>
        <v>70</v>
      </c>
      <c r="B23">
        <v>65174781</v>
      </c>
      <c r="C23">
        <v>65174771</v>
      </c>
      <c r="D23">
        <v>37064878</v>
      </c>
      <c r="E23">
        <v>112</v>
      </c>
      <c r="F23">
        <v>1</v>
      </c>
      <c r="G23">
        <v>1</v>
      </c>
      <c r="H23">
        <v>1</v>
      </c>
      <c r="I23" t="s">
        <v>346</v>
      </c>
      <c r="J23" t="s">
        <v>3</v>
      </c>
      <c r="K23" t="s">
        <v>381</v>
      </c>
      <c r="L23">
        <v>1191</v>
      </c>
      <c r="N23">
        <v>1013</v>
      </c>
      <c r="O23" t="s">
        <v>326</v>
      </c>
      <c r="P23" t="s">
        <v>326</v>
      </c>
      <c r="Q23">
        <v>1</v>
      </c>
      <c r="X23">
        <v>11.2</v>
      </c>
      <c r="Y23">
        <v>0</v>
      </c>
      <c r="Z23">
        <v>0</v>
      </c>
      <c r="AA23">
        <v>0</v>
      </c>
      <c r="AB23">
        <v>479.56</v>
      </c>
      <c r="AC23">
        <v>0</v>
      </c>
      <c r="AD23">
        <v>1</v>
      </c>
      <c r="AE23">
        <v>1</v>
      </c>
      <c r="AF23" t="s">
        <v>127</v>
      </c>
      <c r="AG23">
        <v>3.36</v>
      </c>
      <c r="AH23">
        <v>2</v>
      </c>
      <c r="AI23">
        <v>65174772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ROW(Source!A70)</f>
        <v>70</v>
      </c>
      <c r="B24">
        <v>65174782</v>
      </c>
      <c r="C24">
        <v>65174771</v>
      </c>
      <c r="D24">
        <v>37064876</v>
      </c>
      <c r="E24">
        <v>112</v>
      </c>
      <c r="F24">
        <v>1</v>
      </c>
      <c r="G24">
        <v>1</v>
      </c>
      <c r="H24">
        <v>1</v>
      </c>
      <c r="I24" t="s">
        <v>336</v>
      </c>
      <c r="J24" t="s">
        <v>3</v>
      </c>
      <c r="K24" t="s">
        <v>337</v>
      </c>
      <c r="L24">
        <v>1191</v>
      </c>
      <c r="N24">
        <v>1013</v>
      </c>
      <c r="O24" t="s">
        <v>326</v>
      </c>
      <c r="P24" t="s">
        <v>326</v>
      </c>
      <c r="Q24">
        <v>1</v>
      </c>
      <c r="X24">
        <v>0.02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2</v>
      </c>
      <c r="AF24" t="s">
        <v>127</v>
      </c>
      <c r="AG24">
        <v>6.0000000000000001E-3</v>
      </c>
      <c r="AH24">
        <v>2</v>
      </c>
      <c r="AI24">
        <v>65174773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ROW(Source!A70)</f>
        <v>70</v>
      </c>
      <c r="B25">
        <v>65174783</v>
      </c>
      <c r="C25">
        <v>65174771</v>
      </c>
      <c r="D25">
        <v>64001515</v>
      </c>
      <c r="E25">
        <v>1</v>
      </c>
      <c r="F25">
        <v>1</v>
      </c>
      <c r="G25">
        <v>1</v>
      </c>
      <c r="H25">
        <v>2</v>
      </c>
      <c r="I25" t="s">
        <v>348</v>
      </c>
      <c r="J25" t="s">
        <v>349</v>
      </c>
      <c r="K25" t="s">
        <v>350</v>
      </c>
      <c r="L25">
        <v>1368</v>
      </c>
      <c r="N25">
        <v>1011</v>
      </c>
      <c r="O25" t="s">
        <v>341</v>
      </c>
      <c r="P25" t="s">
        <v>341</v>
      </c>
      <c r="Q25">
        <v>1</v>
      </c>
      <c r="X25">
        <v>0.01</v>
      </c>
      <c r="Y25">
        <v>0</v>
      </c>
      <c r="Z25">
        <v>1551.19</v>
      </c>
      <c r="AA25">
        <v>658.94</v>
      </c>
      <c r="AB25">
        <v>0</v>
      </c>
      <c r="AC25">
        <v>0</v>
      </c>
      <c r="AD25">
        <v>1</v>
      </c>
      <c r="AE25">
        <v>0</v>
      </c>
      <c r="AF25" t="s">
        <v>127</v>
      </c>
      <c r="AG25">
        <v>3.0000000000000001E-3</v>
      </c>
      <c r="AH25">
        <v>2</v>
      </c>
      <c r="AI25">
        <v>65174774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ROW(Source!A70)</f>
        <v>70</v>
      </c>
      <c r="B26">
        <v>65174784</v>
      </c>
      <c r="C26">
        <v>65174771</v>
      </c>
      <c r="D26">
        <v>64002400</v>
      </c>
      <c r="E26">
        <v>1</v>
      </c>
      <c r="F26">
        <v>1</v>
      </c>
      <c r="G26">
        <v>1</v>
      </c>
      <c r="H26">
        <v>2</v>
      </c>
      <c r="I26" t="s">
        <v>358</v>
      </c>
      <c r="J26" t="s">
        <v>359</v>
      </c>
      <c r="K26" t="s">
        <v>360</v>
      </c>
      <c r="L26">
        <v>1368</v>
      </c>
      <c r="N26">
        <v>1011</v>
      </c>
      <c r="O26" t="s">
        <v>341</v>
      </c>
      <c r="P26" t="s">
        <v>341</v>
      </c>
      <c r="Q26">
        <v>1</v>
      </c>
      <c r="X26">
        <v>0.01</v>
      </c>
      <c r="Y26">
        <v>0</v>
      </c>
      <c r="Z26">
        <v>477.92</v>
      </c>
      <c r="AA26">
        <v>490.55</v>
      </c>
      <c r="AB26">
        <v>0</v>
      </c>
      <c r="AC26">
        <v>0</v>
      </c>
      <c r="AD26">
        <v>1</v>
      </c>
      <c r="AE26">
        <v>0</v>
      </c>
      <c r="AF26" t="s">
        <v>127</v>
      </c>
      <c r="AG26">
        <v>3.0000000000000001E-3</v>
      </c>
      <c r="AH26">
        <v>2</v>
      </c>
      <c r="AI26">
        <v>65174775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ROW(Source!A70)</f>
        <v>70</v>
      </c>
      <c r="B27">
        <v>65174785</v>
      </c>
      <c r="C27">
        <v>65174771</v>
      </c>
      <c r="D27">
        <v>63953063</v>
      </c>
      <c r="E27">
        <v>1</v>
      </c>
      <c r="F27">
        <v>1</v>
      </c>
      <c r="G27">
        <v>1</v>
      </c>
      <c r="H27">
        <v>3</v>
      </c>
      <c r="I27" t="s">
        <v>382</v>
      </c>
      <c r="J27" t="s">
        <v>383</v>
      </c>
      <c r="K27" t="s">
        <v>384</v>
      </c>
      <c r="L27">
        <v>1348</v>
      </c>
      <c r="N27">
        <v>1009</v>
      </c>
      <c r="O27" t="s">
        <v>368</v>
      </c>
      <c r="P27" t="s">
        <v>368</v>
      </c>
      <c r="Q27">
        <v>1000</v>
      </c>
      <c r="X27">
        <v>8.0000000000000004E-4</v>
      </c>
      <c r="Y27">
        <v>116448.72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126</v>
      </c>
      <c r="AG27">
        <v>0</v>
      </c>
      <c r="AH27">
        <v>2</v>
      </c>
      <c r="AI27">
        <v>65174776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ROW(Source!A70)</f>
        <v>70</v>
      </c>
      <c r="B28">
        <v>65174786</v>
      </c>
      <c r="C28">
        <v>65174771</v>
      </c>
      <c r="D28">
        <v>63953080</v>
      </c>
      <c r="E28">
        <v>1</v>
      </c>
      <c r="F28">
        <v>1</v>
      </c>
      <c r="G28">
        <v>1</v>
      </c>
      <c r="H28">
        <v>3</v>
      </c>
      <c r="I28" t="s">
        <v>385</v>
      </c>
      <c r="J28" t="s">
        <v>386</v>
      </c>
      <c r="K28" t="s">
        <v>387</v>
      </c>
      <c r="L28">
        <v>1348</v>
      </c>
      <c r="N28">
        <v>1009</v>
      </c>
      <c r="O28" t="s">
        <v>368</v>
      </c>
      <c r="P28" t="s">
        <v>368</v>
      </c>
      <c r="Q28">
        <v>1000</v>
      </c>
      <c r="X28">
        <v>2.0000000000000002E-5</v>
      </c>
      <c r="Y28">
        <v>81827.199999999997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126</v>
      </c>
      <c r="AG28">
        <v>0</v>
      </c>
      <c r="AH28">
        <v>2</v>
      </c>
      <c r="AI28">
        <v>65174777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ROW(Source!A70)</f>
        <v>70</v>
      </c>
      <c r="B29">
        <v>65174787</v>
      </c>
      <c r="C29">
        <v>65174771</v>
      </c>
      <c r="D29">
        <v>63954970</v>
      </c>
      <c r="E29">
        <v>1</v>
      </c>
      <c r="F29">
        <v>1</v>
      </c>
      <c r="G29">
        <v>1</v>
      </c>
      <c r="H29">
        <v>3</v>
      </c>
      <c r="I29" t="s">
        <v>361</v>
      </c>
      <c r="J29" t="s">
        <v>362</v>
      </c>
      <c r="K29" t="s">
        <v>363</v>
      </c>
      <c r="L29">
        <v>1302</v>
      </c>
      <c r="N29">
        <v>1003</v>
      </c>
      <c r="O29" t="s">
        <v>364</v>
      </c>
      <c r="P29" t="s">
        <v>364</v>
      </c>
      <c r="Q29">
        <v>10</v>
      </c>
      <c r="X29">
        <v>2.4E-2</v>
      </c>
      <c r="Y29">
        <v>37.71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126</v>
      </c>
      <c r="AG29">
        <v>0</v>
      </c>
      <c r="AH29">
        <v>2</v>
      </c>
      <c r="AI29">
        <v>65174778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ROW(Source!A70)</f>
        <v>70</v>
      </c>
      <c r="B30">
        <v>65174788</v>
      </c>
      <c r="C30">
        <v>65174771</v>
      </c>
      <c r="D30">
        <v>63979957</v>
      </c>
      <c r="E30">
        <v>1</v>
      </c>
      <c r="F30">
        <v>1</v>
      </c>
      <c r="G30">
        <v>1</v>
      </c>
      <c r="H30">
        <v>3</v>
      </c>
      <c r="I30" t="s">
        <v>388</v>
      </c>
      <c r="J30" t="s">
        <v>389</v>
      </c>
      <c r="K30" t="s">
        <v>390</v>
      </c>
      <c r="L30">
        <v>1425</v>
      </c>
      <c r="N30">
        <v>1013</v>
      </c>
      <c r="O30" t="s">
        <v>185</v>
      </c>
      <c r="P30" t="s">
        <v>185</v>
      </c>
      <c r="Q30">
        <v>1</v>
      </c>
      <c r="X30">
        <v>3.1E-2</v>
      </c>
      <c r="Y30">
        <v>28612.6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126</v>
      </c>
      <c r="AG30">
        <v>0</v>
      </c>
      <c r="AH30">
        <v>2</v>
      </c>
      <c r="AI30">
        <v>65174779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ROW(Source!A70)</f>
        <v>70</v>
      </c>
      <c r="B31">
        <v>65174789</v>
      </c>
      <c r="C31">
        <v>65174771</v>
      </c>
      <c r="D31">
        <v>63889959</v>
      </c>
      <c r="E31">
        <v>112</v>
      </c>
      <c r="F31">
        <v>1</v>
      </c>
      <c r="G31">
        <v>1</v>
      </c>
      <c r="H31">
        <v>3</v>
      </c>
      <c r="I31" t="s">
        <v>378</v>
      </c>
      <c r="J31" t="s">
        <v>3</v>
      </c>
      <c r="K31" t="s">
        <v>379</v>
      </c>
      <c r="L31">
        <v>3277935</v>
      </c>
      <c r="N31">
        <v>1013</v>
      </c>
      <c r="O31" t="s">
        <v>380</v>
      </c>
      <c r="P31" t="s">
        <v>380</v>
      </c>
      <c r="Q31">
        <v>1</v>
      </c>
      <c r="X31">
        <v>2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 t="s">
        <v>126</v>
      </c>
      <c r="AG31">
        <v>0</v>
      </c>
      <c r="AH31">
        <v>2</v>
      </c>
      <c r="AI31">
        <v>65174780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ROW(Source!A106)</f>
        <v>106</v>
      </c>
      <c r="B32">
        <v>65174851</v>
      </c>
      <c r="C32">
        <v>65174847</v>
      </c>
      <c r="D32">
        <v>37064878</v>
      </c>
      <c r="E32">
        <v>109</v>
      </c>
      <c r="F32">
        <v>1</v>
      </c>
      <c r="G32">
        <v>1</v>
      </c>
      <c r="H32">
        <v>1</v>
      </c>
      <c r="I32" t="s">
        <v>346</v>
      </c>
      <c r="J32" t="s">
        <v>3</v>
      </c>
      <c r="K32" t="s">
        <v>347</v>
      </c>
      <c r="L32">
        <v>1191</v>
      </c>
      <c r="N32">
        <v>1013</v>
      </c>
      <c r="O32" t="s">
        <v>326</v>
      </c>
      <c r="P32" t="s">
        <v>326</v>
      </c>
      <c r="Q32">
        <v>1</v>
      </c>
      <c r="X32">
        <v>5.3</v>
      </c>
      <c r="Y32">
        <v>0</v>
      </c>
      <c r="Z32">
        <v>0</v>
      </c>
      <c r="AA32">
        <v>0</v>
      </c>
      <c r="AB32">
        <v>479.56</v>
      </c>
      <c r="AC32">
        <v>0</v>
      </c>
      <c r="AD32">
        <v>1</v>
      </c>
      <c r="AE32">
        <v>1</v>
      </c>
      <c r="AF32" t="s">
        <v>3</v>
      </c>
      <c r="AG32">
        <v>5.3</v>
      </c>
      <c r="AH32">
        <v>2</v>
      </c>
      <c r="AI32">
        <v>65174848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ROW(Source!A106)</f>
        <v>106</v>
      </c>
      <c r="B33">
        <v>65174852</v>
      </c>
      <c r="C33">
        <v>65174847</v>
      </c>
      <c r="D33">
        <v>37064876</v>
      </c>
      <c r="E33">
        <v>109</v>
      </c>
      <c r="F33">
        <v>1</v>
      </c>
      <c r="G33">
        <v>1</v>
      </c>
      <c r="H33">
        <v>1</v>
      </c>
      <c r="I33" t="s">
        <v>336</v>
      </c>
      <c r="J33" t="s">
        <v>3</v>
      </c>
      <c r="K33" t="s">
        <v>337</v>
      </c>
      <c r="L33">
        <v>1191</v>
      </c>
      <c r="N33">
        <v>1013</v>
      </c>
      <c r="O33" t="s">
        <v>326</v>
      </c>
      <c r="P33" t="s">
        <v>326</v>
      </c>
      <c r="Q33">
        <v>1</v>
      </c>
      <c r="X33">
        <v>3.9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2</v>
      </c>
      <c r="AF33" t="s">
        <v>3</v>
      </c>
      <c r="AG33">
        <v>3.9</v>
      </c>
      <c r="AH33">
        <v>2</v>
      </c>
      <c r="AI33">
        <v>65174849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ROW(Source!A106)</f>
        <v>106</v>
      </c>
      <c r="B34">
        <v>65174853</v>
      </c>
      <c r="C34">
        <v>65174847</v>
      </c>
      <c r="D34">
        <v>59055768</v>
      </c>
      <c r="E34">
        <v>1</v>
      </c>
      <c r="F34">
        <v>1</v>
      </c>
      <c r="G34">
        <v>1</v>
      </c>
      <c r="H34">
        <v>2</v>
      </c>
      <c r="I34" t="s">
        <v>358</v>
      </c>
      <c r="J34" t="s">
        <v>359</v>
      </c>
      <c r="K34" t="s">
        <v>360</v>
      </c>
      <c r="L34">
        <v>1368</v>
      </c>
      <c r="N34">
        <v>1011</v>
      </c>
      <c r="O34" t="s">
        <v>341</v>
      </c>
      <c r="P34" t="s">
        <v>341</v>
      </c>
      <c r="Q34">
        <v>1</v>
      </c>
      <c r="X34">
        <v>3.9</v>
      </c>
      <c r="Y34">
        <v>0</v>
      </c>
      <c r="Z34">
        <v>477.92</v>
      </c>
      <c r="AA34">
        <v>490.55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3.9</v>
      </c>
      <c r="AH34">
        <v>2</v>
      </c>
      <c r="AI34">
        <v>65174850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ROW(Source!A106)</f>
        <v>106</v>
      </c>
      <c r="B35">
        <v>65174854</v>
      </c>
      <c r="C35">
        <v>65174847</v>
      </c>
      <c r="D35">
        <v>58938947</v>
      </c>
      <c r="E35">
        <v>109</v>
      </c>
      <c r="F35">
        <v>1</v>
      </c>
      <c r="G35">
        <v>1</v>
      </c>
      <c r="H35">
        <v>3</v>
      </c>
      <c r="I35" t="s">
        <v>378</v>
      </c>
      <c r="J35" t="s">
        <v>3</v>
      </c>
      <c r="K35" t="s">
        <v>379</v>
      </c>
      <c r="L35">
        <v>3277935</v>
      </c>
      <c r="N35">
        <v>1013</v>
      </c>
      <c r="O35" t="s">
        <v>380</v>
      </c>
      <c r="P35" t="s">
        <v>380</v>
      </c>
      <c r="Q35">
        <v>1</v>
      </c>
      <c r="X35">
        <v>2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 t="s">
        <v>3</v>
      </c>
      <c r="AG35">
        <v>2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ROW(Source!A107)</f>
        <v>107</v>
      </c>
      <c r="B36">
        <v>65174860</v>
      </c>
      <c r="C36">
        <v>65174855</v>
      </c>
      <c r="D36">
        <v>37064878</v>
      </c>
      <c r="E36">
        <v>112</v>
      </c>
      <c r="F36">
        <v>1</v>
      </c>
      <c r="G36">
        <v>1</v>
      </c>
      <c r="H36">
        <v>1</v>
      </c>
      <c r="I36" t="s">
        <v>346</v>
      </c>
      <c r="J36" t="s">
        <v>3</v>
      </c>
      <c r="K36" t="s">
        <v>381</v>
      </c>
      <c r="L36">
        <v>1191</v>
      </c>
      <c r="N36">
        <v>1013</v>
      </c>
      <c r="O36" t="s">
        <v>326</v>
      </c>
      <c r="P36" t="s">
        <v>326</v>
      </c>
      <c r="Q36">
        <v>1</v>
      </c>
      <c r="X36">
        <v>1.99</v>
      </c>
      <c r="Y36">
        <v>0</v>
      </c>
      <c r="Z36">
        <v>0</v>
      </c>
      <c r="AA36">
        <v>0</v>
      </c>
      <c r="AB36">
        <v>479.56</v>
      </c>
      <c r="AC36">
        <v>0</v>
      </c>
      <c r="AD36">
        <v>1</v>
      </c>
      <c r="AE36">
        <v>1</v>
      </c>
      <c r="AF36" t="s">
        <v>3</v>
      </c>
      <c r="AG36">
        <v>1.99</v>
      </c>
      <c r="AH36">
        <v>2</v>
      </c>
      <c r="AI36">
        <v>65174856</v>
      </c>
      <c r="AJ36">
        <v>35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ROW(Source!A107)</f>
        <v>107</v>
      </c>
      <c r="B37">
        <v>65174861</v>
      </c>
      <c r="C37">
        <v>65174855</v>
      </c>
      <c r="D37">
        <v>37064876</v>
      </c>
      <c r="E37">
        <v>112</v>
      </c>
      <c r="F37">
        <v>1</v>
      </c>
      <c r="G37">
        <v>1</v>
      </c>
      <c r="H37">
        <v>1</v>
      </c>
      <c r="I37" t="s">
        <v>336</v>
      </c>
      <c r="J37" t="s">
        <v>3</v>
      </c>
      <c r="K37" t="s">
        <v>337</v>
      </c>
      <c r="L37">
        <v>1191</v>
      </c>
      <c r="N37">
        <v>1013</v>
      </c>
      <c r="O37" t="s">
        <v>326</v>
      </c>
      <c r="P37" t="s">
        <v>326</v>
      </c>
      <c r="Q37">
        <v>1</v>
      </c>
      <c r="X37">
        <v>0.08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2</v>
      </c>
      <c r="AF37" t="s">
        <v>3</v>
      </c>
      <c r="AG37">
        <v>0.08</v>
      </c>
      <c r="AH37">
        <v>2</v>
      </c>
      <c r="AI37">
        <v>65174857</v>
      </c>
      <c r="AJ37">
        <v>36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ROW(Source!A107)</f>
        <v>107</v>
      </c>
      <c r="B38">
        <v>65174862</v>
      </c>
      <c r="C38">
        <v>65174855</v>
      </c>
      <c r="D38">
        <v>64002400</v>
      </c>
      <c r="E38">
        <v>1</v>
      </c>
      <c r="F38">
        <v>1</v>
      </c>
      <c r="G38">
        <v>1</v>
      </c>
      <c r="H38">
        <v>2</v>
      </c>
      <c r="I38" t="s">
        <v>358</v>
      </c>
      <c r="J38" t="s">
        <v>359</v>
      </c>
      <c r="K38" t="s">
        <v>360</v>
      </c>
      <c r="L38">
        <v>1368</v>
      </c>
      <c r="N38">
        <v>1011</v>
      </c>
      <c r="O38" t="s">
        <v>341</v>
      </c>
      <c r="P38" t="s">
        <v>341</v>
      </c>
      <c r="Q38">
        <v>1</v>
      </c>
      <c r="X38">
        <v>0.08</v>
      </c>
      <c r="Y38">
        <v>0</v>
      </c>
      <c r="Z38">
        <v>477.92</v>
      </c>
      <c r="AA38">
        <v>490.55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0.08</v>
      </c>
      <c r="AH38">
        <v>2</v>
      </c>
      <c r="AI38">
        <v>65174858</v>
      </c>
      <c r="AJ38">
        <v>37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ROW(Source!A107)</f>
        <v>107</v>
      </c>
      <c r="B39">
        <v>65174863</v>
      </c>
      <c r="C39">
        <v>65174855</v>
      </c>
      <c r="D39">
        <v>63889959</v>
      </c>
      <c r="E39">
        <v>112</v>
      </c>
      <c r="F39">
        <v>1</v>
      </c>
      <c r="G39">
        <v>1</v>
      </c>
      <c r="H39">
        <v>3</v>
      </c>
      <c r="I39" t="s">
        <v>378</v>
      </c>
      <c r="J39" t="s">
        <v>3</v>
      </c>
      <c r="K39" t="s">
        <v>379</v>
      </c>
      <c r="L39">
        <v>3277935</v>
      </c>
      <c r="N39">
        <v>1013</v>
      </c>
      <c r="O39" t="s">
        <v>380</v>
      </c>
      <c r="P39" t="s">
        <v>380</v>
      </c>
      <c r="Q39">
        <v>1</v>
      </c>
      <c r="X39">
        <v>2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 t="s">
        <v>3</v>
      </c>
      <c r="AG39">
        <v>2</v>
      </c>
      <c r="AH39">
        <v>2</v>
      </c>
      <c r="AI39">
        <v>65174859</v>
      </c>
      <c r="AJ39">
        <v>38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ROW(Source!A108)</f>
        <v>108</v>
      </c>
      <c r="B40">
        <v>65174877</v>
      </c>
      <c r="C40">
        <v>65174864</v>
      </c>
      <c r="D40">
        <v>37064878</v>
      </c>
      <c r="E40">
        <v>109</v>
      </c>
      <c r="F40">
        <v>1</v>
      </c>
      <c r="G40">
        <v>1</v>
      </c>
      <c r="H40">
        <v>1</v>
      </c>
      <c r="I40" t="s">
        <v>346</v>
      </c>
      <c r="J40" t="s">
        <v>3</v>
      </c>
      <c r="K40" t="s">
        <v>347</v>
      </c>
      <c r="L40">
        <v>1191</v>
      </c>
      <c r="N40">
        <v>1013</v>
      </c>
      <c r="O40" t="s">
        <v>326</v>
      </c>
      <c r="P40" t="s">
        <v>326</v>
      </c>
      <c r="Q40">
        <v>1</v>
      </c>
      <c r="X40">
        <v>17.440000000000001</v>
      </c>
      <c r="Y40">
        <v>0</v>
      </c>
      <c r="Z40">
        <v>0</v>
      </c>
      <c r="AA40">
        <v>0</v>
      </c>
      <c r="AB40">
        <v>479.56</v>
      </c>
      <c r="AC40">
        <v>0</v>
      </c>
      <c r="AD40">
        <v>1</v>
      </c>
      <c r="AE40">
        <v>1</v>
      </c>
      <c r="AF40" t="s">
        <v>3</v>
      </c>
      <c r="AG40">
        <v>17.440000000000001</v>
      </c>
      <c r="AH40">
        <v>2</v>
      </c>
      <c r="AI40">
        <v>65174865</v>
      </c>
      <c r="AJ40">
        <v>39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ROW(Source!A108)</f>
        <v>108</v>
      </c>
      <c r="B41">
        <v>65174878</v>
      </c>
      <c r="C41">
        <v>65174864</v>
      </c>
      <c r="D41">
        <v>37064876</v>
      </c>
      <c r="E41">
        <v>109</v>
      </c>
      <c r="F41">
        <v>1</v>
      </c>
      <c r="G41">
        <v>1</v>
      </c>
      <c r="H41">
        <v>1</v>
      </c>
      <c r="I41" t="s">
        <v>336</v>
      </c>
      <c r="J41" t="s">
        <v>3</v>
      </c>
      <c r="K41" t="s">
        <v>337</v>
      </c>
      <c r="L41">
        <v>1191</v>
      </c>
      <c r="N41">
        <v>1013</v>
      </c>
      <c r="O41" t="s">
        <v>326</v>
      </c>
      <c r="P41" t="s">
        <v>326</v>
      </c>
      <c r="Q41">
        <v>1</v>
      </c>
      <c r="X41">
        <v>2.64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2</v>
      </c>
      <c r="AF41" t="s">
        <v>3</v>
      </c>
      <c r="AG41">
        <v>2.64</v>
      </c>
      <c r="AH41">
        <v>2</v>
      </c>
      <c r="AI41">
        <v>65174866</v>
      </c>
      <c r="AJ41">
        <v>40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ROW(Source!A108)</f>
        <v>108</v>
      </c>
      <c r="B42">
        <v>65174879</v>
      </c>
      <c r="C42">
        <v>65174864</v>
      </c>
      <c r="D42">
        <v>59054880</v>
      </c>
      <c r="E42">
        <v>1</v>
      </c>
      <c r="F42">
        <v>1</v>
      </c>
      <c r="G42">
        <v>1</v>
      </c>
      <c r="H42">
        <v>2</v>
      </c>
      <c r="I42" t="s">
        <v>348</v>
      </c>
      <c r="J42" t="s">
        <v>349</v>
      </c>
      <c r="K42" t="s">
        <v>350</v>
      </c>
      <c r="L42">
        <v>1368</v>
      </c>
      <c r="N42">
        <v>1011</v>
      </c>
      <c r="O42" t="s">
        <v>341</v>
      </c>
      <c r="P42" t="s">
        <v>341</v>
      </c>
      <c r="Q42">
        <v>1</v>
      </c>
      <c r="X42">
        <v>1.32</v>
      </c>
      <c r="Y42">
        <v>0</v>
      </c>
      <c r="Z42">
        <v>1551.19</v>
      </c>
      <c r="AA42">
        <v>658.94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1.32</v>
      </c>
      <c r="AH42">
        <v>2</v>
      </c>
      <c r="AI42">
        <v>65174867</v>
      </c>
      <c r="AJ42">
        <v>41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ROW(Source!A108)</f>
        <v>108</v>
      </c>
      <c r="B43">
        <v>65174880</v>
      </c>
      <c r="C43">
        <v>65174864</v>
      </c>
      <c r="D43">
        <v>59054978</v>
      </c>
      <c r="E43">
        <v>1</v>
      </c>
      <c r="F43">
        <v>1</v>
      </c>
      <c r="G43">
        <v>1</v>
      </c>
      <c r="H43">
        <v>2</v>
      </c>
      <c r="I43" t="s">
        <v>352</v>
      </c>
      <c r="J43" t="s">
        <v>353</v>
      </c>
      <c r="K43" t="s">
        <v>354</v>
      </c>
      <c r="L43">
        <v>1368</v>
      </c>
      <c r="N43">
        <v>1011</v>
      </c>
      <c r="O43" t="s">
        <v>341</v>
      </c>
      <c r="P43" t="s">
        <v>341</v>
      </c>
      <c r="Q43">
        <v>1</v>
      </c>
      <c r="X43">
        <v>3.97</v>
      </c>
      <c r="Y43">
        <v>0</v>
      </c>
      <c r="Z43">
        <v>1.75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3.97</v>
      </c>
      <c r="AH43">
        <v>2</v>
      </c>
      <c r="AI43">
        <v>65174868</v>
      </c>
      <c r="AJ43">
        <v>42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ROW(Source!A108)</f>
        <v>108</v>
      </c>
      <c r="B44">
        <v>65174881</v>
      </c>
      <c r="C44">
        <v>65174864</v>
      </c>
      <c r="D44">
        <v>59055022</v>
      </c>
      <c r="E44">
        <v>1</v>
      </c>
      <c r="F44">
        <v>1</v>
      </c>
      <c r="G44">
        <v>1</v>
      </c>
      <c r="H44">
        <v>2</v>
      </c>
      <c r="I44" t="s">
        <v>355</v>
      </c>
      <c r="J44" t="s">
        <v>356</v>
      </c>
      <c r="K44" t="s">
        <v>357</v>
      </c>
      <c r="L44">
        <v>1368</v>
      </c>
      <c r="N44">
        <v>1011</v>
      </c>
      <c r="O44" t="s">
        <v>341</v>
      </c>
      <c r="P44" t="s">
        <v>341</v>
      </c>
      <c r="Q44">
        <v>1</v>
      </c>
      <c r="X44">
        <v>3.97</v>
      </c>
      <c r="Y44">
        <v>0</v>
      </c>
      <c r="Z44">
        <v>13.44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3.97</v>
      </c>
      <c r="AH44">
        <v>2</v>
      </c>
      <c r="AI44">
        <v>65174869</v>
      </c>
      <c r="AJ44">
        <v>43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ROW(Source!A108)</f>
        <v>108</v>
      </c>
      <c r="B45">
        <v>65174882</v>
      </c>
      <c r="C45">
        <v>65174864</v>
      </c>
      <c r="D45">
        <v>59055768</v>
      </c>
      <c r="E45">
        <v>1</v>
      </c>
      <c r="F45">
        <v>1</v>
      </c>
      <c r="G45">
        <v>1</v>
      </c>
      <c r="H45">
        <v>2</v>
      </c>
      <c r="I45" t="s">
        <v>358</v>
      </c>
      <c r="J45" t="s">
        <v>359</v>
      </c>
      <c r="K45" t="s">
        <v>360</v>
      </c>
      <c r="L45">
        <v>1368</v>
      </c>
      <c r="N45">
        <v>1011</v>
      </c>
      <c r="O45" t="s">
        <v>341</v>
      </c>
      <c r="P45" t="s">
        <v>341</v>
      </c>
      <c r="Q45">
        <v>1</v>
      </c>
      <c r="X45">
        <v>1.32</v>
      </c>
      <c r="Y45">
        <v>0</v>
      </c>
      <c r="Z45">
        <v>477.92</v>
      </c>
      <c r="AA45">
        <v>490.55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1.32</v>
      </c>
      <c r="AH45">
        <v>2</v>
      </c>
      <c r="AI45">
        <v>65174870</v>
      </c>
      <c r="AJ45">
        <v>44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ROW(Source!A108)</f>
        <v>108</v>
      </c>
      <c r="B46">
        <v>65174883</v>
      </c>
      <c r="C46">
        <v>65174864</v>
      </c>
      <c r="D46">
        <v>59008937</v>
      </c>
      <c r="E46">
        <v>1</v>
      </c>
      <c r="F46">
        <v>1</v>
      </c>
      <c r="G46">
        <v>1</v>
      </c>
      <c r="H46">
        <v>3</v>
      </c>
      <c r="I46" t="s">
        <v>361</v>
      </c>
      <c r="J46" t="s">
        <v>362</v>
      </c>
      <c r="K46" t="s">
        <v>363</v>
      </c>
      <c r="L46">
        <v>1302</v>
      </c>
      <c r="N46">
        <v>1003</v>
      </c>
      <c r="O46" t="s">
        <v>364</v>
      </c>
      <c r="P46" t="s">
        <v>364</v>
      </c>
      <c r="Q46">
        <v>10</v>
      </c>
      <c r="X46">
        <v>9.6000000000000002E-2</v>
      </c>
      <c r="Y46">
        <v>37.71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9.6000000000000002E-2</v>
      </c>
      <c r="AH46">
        <v>2</v>
      </c>
      <c r="AI46">
        <v>65174871</v>
      </c>
      <c r="AJ46">
        <v>45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ROW(Source!A108)</f>
        <v>108</v>
      </c>
      <c r="B47">
        <v>65174884</v>
      </c>
      <c r="C47">
        <v>65174864</v>
      </c>
      <c r="D47">
        <v>59016888</v>
      </c>
      <c r="E47">
        <v>1</v>
      </c>
      <c r="F47">
        <v>1</v>
      </c>
      <c r="G47">
        <v>1</v>
      </c>
      <c r="H47">
        <v>3</v>
      </c>
      <c r="I47" t="s">
        <v>365</v>
      </c>
      <c r="J47" t="s">
        <v>366</v>
      </c>
      <c r="K47" t="s">
        <v>367</v>
      </c>
      <c r="L47">
        <v>1348</v>
      </c>
      <c r="N47">
        <v>1009</v>
      </c>
      <c r="O47" t="s">
        <v>368</v>
      </c>
      <c r="P47" t="s">
        <v>368</v>
      </c>
      <c r="Q47">
        <v>1000</v>
      </c>
      <c r="X47">
        <v>1E-3</v>
      </c>
      <c r="Y47">
        <v>70310.45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1E-3</v>
      </c>
      <c r="AH47">
        <v>2</v>
      </c>
      <c r="AI47">
        <v>65174872</v>
      </c>
      <c r="AJ47">
        <v>46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ROW(Source!A108)</f>
        <v>108</v>
      </c>
      <c r="B48">
        <v>65174885</v>
      </c>
      <c r="C48">
        <v>65174864</v>
      </c>
      <c r="D48">
        <v>59017068</v>
      </c>
      <c r="E48">
        <v>1</v>
      </c>
      <c r="F48">
        <v>1</v>
      </c>
      <c r="G48">
        <v>1</v>
      </c>
      <c r="H48">
        <v>3</v>
      </c>
      <c r="I48" t="s">
        <v>369</v>
      </c>
      <c r="J48" t="s">
        <v>370</v>
      </c>
      <c r="K48" t="s">
        <v>371</v>
      </c>
      <c r="L48">
        <v>1348</v>
      </c>
      <c r="N48">
        <v>1009</v>
      </c>
      <c r="O48" t="s">
        <v>368</v>
      </c>
      <c r="P48" t="s">
        <v>368</v>
      </c>
      <c r="Q48">
        <v>1000</v>
      </c>
      <c r="X48">
        <v>0.01</v>
      </c>
      <c r="Y48">
        <v>55303.81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0.01</v>
      </c>
      <c r="AH48">
        <v>2</v>
      </c>
      <c r="AI48">
        <v>65174873</v>
      </c>
      <c r="AJ48">
        <v>47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ROW(Source!A108)</f>
        <v>108</v>
      </c>
      <c r="B49">
        <v>65174886</v>
      </c>
      <c r="C49">
        <v>65174864</v>
      </c>
      <c r="D49">
        <v>59026221</v>
      </c>
      <c r="E49">
        <v>1</v>
      </c>
      <c r="F49">
        <v>1</v>
      </c>
      <c r="G49">
        <v>1</v>
      </c>
      <c r="H49">
        <v>3</v>
      </c>
      <c r="I49" t="s">
        <v>372</v>
      </c>
      <c r="J49" t="s">
        <v>373</v>
      </c>
      <c r="K49" t="s">
        <v>374</v>
      </c>
      <c r="L49">
        <v>1346</v>
      </c>
      <c r="N49">
        <v>1009</v>
      </c>
      <c r="O49" t="s">
        <v>63</v>
      </c>
      <c r="P49" t="s">
        <v>63</v>
      </c>
      <c r="Q49">
        <v>1</v>
      </c>
      <c r="X49">
        <v>0.25</v>
      </c>
      <c r="Y49">
        <v>79.88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0.25</v>
      </c>
      <c r="AH49">
        <v>2</v>
      </c>
      <c r="AI49">
        <v>65174874</v>
      </c>
      <c r="AJ49">
        <v>48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ROW(Source!A108)</f>
        <v>108</v>
      </c>
      <c r="B50">
        <v>65174887</v>
      </c>
      <c r="C50">
        <v>65174864</v>
      </c>
      <c r="D50">
        <v>59026247</v>
      </c>
      <c r="E50">
        <v>1</v>
      </c>
      <c r="F50">
        <v>1</v>
      </c>
      <c r="G50">
        <v>1</v>
      </c>
      <c r="H50">
        <v>3</v>
      </c>
      <c r="I50" t="s">
        <v>375</v>
      </c>
      <c r="J50" t="s">
        <v>376</v>
      </c>
      <c r="K50" t="s">
        <v>377</v>
      </c>
      <c r="L50">
        <v>1348</v>
      </c>
      <c r="N50">
        <v>1009</v>
      </c>
      <c r="O50" t="s">
        <v>368</v>
      </c>
      <c r="P50" t="s">
        <v>368</v>
      </c>
      <c r="Q50">
        <v>1000</v>
      </c>
      <c r="X50">
        <v>6.0000000000000002E-5</v>
      </c>
      <c r="Y50">
        <v>82698.14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6.0000000000000002E-5</v>
      </c>
      <c r="AH50">
        <v>2</v>
      </c>
      <c r="AI50">
        <v>65174875</v>
      </c>
      <c r="AJ50">
        <v>49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ROW(Source!A108)</f>
        <v>108</v>
      </c>
      <c r="B51">
        <v>65174888</v>
      </c>
      <c r="C51">
        <v>65174864</v>
      </c>
      <c r="D51">
        <v>58938947</v>
      </c>
      <c r="E51">
        <v>109</v>
      </c>
      <c r="F51">
        <v>1</v>
      </c>
      <c r="G51">
        <v>1</v>
      </c>
      <c r="H51">
        <v>3</v>
      </c>
      <c r="I51" t="s">
        <v>378</v>
      </c>
      <c r="J51" t="s">
        <v>3</v>
      </c>
      <c r="K51" t="s">
        <v>379</v>
      </c>
      <c r="L51">
        <v>3277935</v>
      </c>
      <c r="N51">
        <v>1013</v>
      </c>
      <c r="O51" t="s">
        <v>380</v>
      </c>
      <c r="P51" t="s">
        <v>380</v>
      </c>
      <c r="Q51">
        <v>1</v>
      </c>
      <c r="X51">
        <v>2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 t="s">
        <v>3</v>
      </c>
      <c r="AG51">
        <v>2</v>
      </c>
      <c r="AH51">
        <v>2</v>
      </c>
      <c r="AI51">
        <v>65174876</v>
      </c>
      <c r="AJ51">
        <v>50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ROW(Source!A109)</f>
        <v>109</v>
      </c>
      <c r="B52">
        <v>65174899</v>
      </c>
      <c r="C52">
        <v>65174889</v>
      </c>
      <c r="D52">
        <v>37064878</v>
      </c>
      <c r="E52">
        <v>112</v>
      </c>
      <c r="F52">
        <v>1</v>
      </c>
      <c r="G52">
        <v>1</v>
      </c>
      <c r="H52">
        <v>1</v>
      </c>
      <c r="I52" t="s">
        <v>346</v>
      </c>
      <c r="J52" t="s">
        <v>3</v>
      </c>
      <c r="K52" t="s">
        <v>381</v>
      </c>
      <c r="L52">
        <v>1191</v>
      </c>
      <c r="N52">
        <v>1013</v>
      </c>
      <c r="O52" t="s">
        <v>326</v>
      </c>
      <c r="P52" t="s">
        <v>326</v>
      </c>
      <c r="Q52">
        <v>1</v>
      </c>
      <c r="X52">
        <v>11.2</v>
      </c>
      <c r="Y52">
        <v>0</v>
      </c>
      <c r="Z52">
        <v>0</v>
      </c>
      <c r="AA52">
        <v>0</v>
      </c>
      <c r="AB52">
        <v>479.56</v>
      </c>
      <c r="AC52">
        <v>0</v>
      </c>
      <c r="AD52">
        <v>1</v>
      </c>
      <c r="AE52">
        <v>1</v>
      </c>
      <c r="AF52" t="s">
        <v>3</v>
      </c>
      <c r="AG52">
        <v>11.2</v>
      </c>
      <c r="AH52">
        <v>2</v>
      </c>
      <c r="AI52">
        <v>65174890</v>
      </c>
      <c r="AJ52">
        <v>51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ROW(Source!A109)</f>
        <v>109</v>
      </c>
      <c r="B53">
        <v>65174900</v>
      </c>
      <c r="C53">
        <v>65174889</v>
      </c>
      <c r="D53">
        <v>37064876</v>
      </c>
      <c r="E53">
        <v>112</v>
      </c>
      <c r="F53">
        <v>1</v>
      </c>
      <c r="G53">
        <v>1</v>
      </c>
      <c r="H53">
        <v>1</v>
      </c>
      <c r="I53" t="s">
        <v>336</v>
      </c>
      <c r="J53" t="s">
        <v>3</v>
      </c>
      <c r="K53" t="s">
        <v>337</v>
      </c>
      <c r="L53">
        <v>1191</v>
      </c>
      <c r="N53">
        <v>1013</v>
      </c>
      <c r="O53" t="s">
        <v>326</v>
      </c>
      <c r="P53" t="s">
        <v>326</v>
      </c>
      <c r="Q53">
        <v>1</v>
      </c>
      <c r="X53">
        <v>0.02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2</v>
      </c>
      <c r="AF53" t="s">
        <v>3</v>
      </c>
      <c r="AG53">
        <v>0.02</v>
      </c>
      <c r="AH53">
        <v>2</v>
      </c>
      <c r="AI53">
        <v>65174891</v>
      </c>
      <c r="AJ53">
        <v>52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ROW(Source!A109)</f>
        <v>109</v>
      </c>
      <c r="B54">
        <v>65174901</v>
      </c>
      <c r="C54">
        <v>65174889</v>
      </c>
      <c r="D54">
        <v>64001515</v>
      </c>
      <c r="E54">
        <v>1</v>
      </c>
      <c r="F54">
        <v>1</v>
      </c>
      <c r="G54">
        <v>1</v>
      </c>
      <c r="H54">
        <v>2</v>
      </c>
      <c r="I54" t="s">
        <v>348</v>
      </c>
      <c r="J54" t="s">
        <v>349</v>
      </c>
      <c r="K54" t="s">
        <v>350</v>
      </c>
      <c r="L54">
        <v>1368</v>
      </c>
      <c r="N54">
        <v>1011</v>
      </c>
      <c r="O54" t="s">
        <v>341</v>
      </c>
      <c r="P54" t="s">
        <v>341</v>
      </c>
      <c r="Q54">
        <v>1</v>
      </c>
      <c r="X54">
        <v>0.01</v>
      </c>
      <c r="Y54">
        <v>0</v>
      </c>
      <c r="Z54">
        <v>1551.19</v>
      </c>
      <c r="AA54">
        <v>658.94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0.01</v>
      </c>
      <c r="AH54">
        <v>2</v>
      </c>
      <c r="AI54">
        <v>65174892</v>
      </c>
      <c r="AJ54">
        <v>53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ROW(Source!A109)</f>
        <v>109</v>
      </c>
      <c r="B55">
        <v>65174902</v>
      </c>
      <c r="C55">
        <v>65174889</v>
      </c>
      <c r="D55">
        <v>64002400</v>
      </c>
      <c r="E55">
        <v>1</v>
      </c>
      <c r="F55">
        <v>1</v>
      </c>
      <c r="G55">
        <v>1</v>
      </c>
      <c r="H55">
        <v>2</v>
      </c>
      <c r="I55" t="s">
        <v>358</v>
      </c>
      <c r="J55" t="s">
        <v>359</v>
      </c>
      <c r="K55" t="s">
        <v>360</v>
      </c>
      <c r="L55">
        <v>1368</v>
      </c>
      <c r="N55">
        <v>1011</v>
      </c>
      <c r="O55" t="s">
        <v>341</v>
      </c>
      <c r="P55" t="s">
        <v>341</v>
      </c>
      <c r="Q55">
        <v>1</v>
      </c>
      <c r="X55">
        <v>0.01</v>
      </c>
      <c r="Y55">
        <v>0</v>
      </c>
      <c r="Z55">
        <v>477.92</v>
      </c>
      <c r="AA55">
        <v>490.55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0.01</v>
      </c>
      <c r="AH55">
        <v>2</v>
      </c>
      <c r="AI55">
        <v>65174893</v>
      </c>
      <c r="AJ55">
        <v>54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ROW(Source!A109)</f>
        <v>109</v>
      </c>
      <c r="B56">
        <v>65174903</v>
      </c>
      <c r="C56">
        <v>65174889</v>
      </c>
      <c r="D56">
        <v>63953063</v>
      </c>
      <c r="E56">
        <v>1</v>
      </c>
      <c r="F56">
        <v>1</v>
      </c>
      <c r="G56">
        <v>1</v>
      </c>
      <c r="H56">
        <v>3</v>
      </c>
      <c r="I56" t="s">
        <v>382</v>
      </c>
      <c r="J56" t="s">
        <v>383</v>
      </c>
      <c r="K56" t="s">
        <v>384</v>
      </c>
      <c r="L56">
        <v>1348</v>
      </c>
      <c r="N56">
        <v>1009</v>
      </c>
      <c r="O56" t="s">
        <v>368</v>
      </c>
      <c r="P56" t="s">
        <v>368</v>
      </c>
      <c r="Q56">
        <v>1000</v>
      </c>
      <c r="X56">
        <v>8.0000000000000004E-4</v>
      </c>
      <c r="Y56">
        <v>116448.72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8.0000000000000004E-4</v>
      </c>
      <c r="AH56">
        <v>2</v>
      </c>
      <c r="AI56">
        <v>65174894</v>
      </c>
      <c r="AJ56">
        <v>55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ROW(Source!A109)</f>
        <v>109</v>
      </c>
      <c r="B57">
        <v>65174904</v>
      </c>
      <c r="C57">
        <v>65174889</v>
      </c>
      <c r="D57">
        <v>63953080</v>
      </c>
      <c r="E57">
        <v>1</v>
      </c>
      <c r="F57">
        <v>1</v>
      </c>
      <c r="G57">
        <v>1</v>
      </c>
      <c r="H57">
        <v>3</v>
      </c>
      <c r="I57" t="s">
        <v>385</v>
      </c>
      <c r="J57" t="s">
        <v>386</v>
      </c>
      <c r="K57" t="s">
        <v>387</v>
      </c>
      <c r="L57">
        <v>1348</v>
      </c>
      <c r="N57">
        <v>1009</v>
      </c>
      <c r="O57" t="s">
        <v>368</v>
      </c>
      <c r="P57" t="s">
        <v>368</v>
      </c>
      <c r="Q57">
        <v>1000</v>
      </c>
      <c r="X57">
        <v>2.0000000000000002E-5</v>
      </c>
      <c r="Y57">
        <v>81827.199999999997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2.0000000000000002E-5</v>
      </c>
      <c r="AH57">
        <v>2</v>
      </c>
      <c r="AI57">
        <v>65174895</v>
      </c>
      <c r="AJ57">
        <v>56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ROW(Source!A109)</f>
        <v>109</v>
      </c>
      <c r="B58">
        <v>65174905</v>
      </c>
      <c r="C58">
        <v>65174889</v>
      </c>
      <c r="D58">
        <v>63954970</v>
      </c>
      <c r="E58">
        <v>1</v>
      </c>
      <c r="F58">
        <v>1</v>
      </c>
      <c r="G58">
        <v>1</v>
      </c>
      <c r="H58">
        <v>3</v>
      </c>
      <c r="I58" t="s">
        <v>361</v>
      </c>
      <c r="J58" t="s">
        <v>362</v>
      </c>
      <c r="K58" t="s">
        <v>363</v>
      </c>
      <c r="L58">
        <v>1302</v>
      </c>
      <c r="N58">
        <v>1003</v>
      </c>
      <c r="O58" t="s">
        <v>364</v>
      </c>
      <c r="P58" t="s">
        <v>364</v>
      </c>
      <c r="Q58">
        <v>10</v>
      </c>
      <c r="X58">
        <v>2.4E-2</v>
      </c>
      <c r="Y58">
        <v>37.71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2.4E-2</v>
      </c>
      <c r="AH58">
        <v>2</v>
      </c>
      <c r="AI58">
        <v>65174896</v>
      </c>
      <c r="AJ58">
        <v>57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ROW(Source!A109)</f>
        <v>109</v>
      </c>
      <c r="B59">
        <v>65174906</v>
      </c>
      <c r="C59">
        <v>65174889</v>
      </c>
      <c r="D59">
        <v>63979957</v>
      </c>
      <c r="E59">
        <v>1</v>
      </c>
      <c r="F59">
        <v>1</v>
      </c>
      <c r="G59">
        <v>1</v>
      </c>
      <c r="H59">
        <v>3</v>
      </c>
      <c r="I59" t="s">
        <v>388</v>
      </c>
      <c r="J59" t="s">
        <v>389</v>
      </c>
      <c r="K59" t="s">
        <v>390</v>
      </c>
      <c r="L59">
        <v>1425</v>
      </c>
      <c r="N59">
        <v>1013</v>
      </c>
      <c r="O59" t="s">
        <v>185</v>
      </c>
      <c r="P59" t="s">
        <v>185</v>
      </c>
      <c r="Q59">
        <v>1</v>
      </c>
      <c r="X59">
        <v>3.1E-2</v>
      </c>
      <c r="Y59">
        <v>28612.6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3.1E-2</v>
      </c>
      <c r="AH59">
        <v>2</v>
      </c>
      <c r="AI59">
        <v>65174897</v>
      </c>
      <c r="AJ59">
        <v>58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ROW(Source!A109)</f>
        <v>109</v>
      </c>
      <c r="B60">
        <v>65174907</v>
      </c>
      <c r="C60">
        <v>65174889</v>
      </c>
      <c r="D60">
        <v>63889959</v>
      </c>
      <c r="E60">
        <v>112</v>
      </c>
      <c r="F60">
        <v>1</v>
      </c>
      <c r="G60">
        <v>1</v>
      </c>
      <c r="H60">
        <v>3</v>
      </c>
      <c r="I60" t="s">
        <v>378</v>
      </c>
      <c r="J60" t="s">
        <v>3</v>
      </c>
      <c r="K60" t="s">
        <v>379</v>
      </c>
      <c r="L60">
        <v>3277935</v>
      </c>
      <c r="N60">
        <v>1013</v>
      </c>
      <c r="O60" t="s">
        <v>380</v>
      </c>
      <c r="P60" t="s">
        <v>380</v>
      </c>
      <c r="Q60">
        <v>1</v>
      </c>
      <c r="X60">
        <v>2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 t="s">
        <v>3</v>
      </c>
      <c r="AG60">
        <v>2</v>
      </c>
      <c r="AH60">
        <v>2</v>
      </c>
      <c r="AI60">
        <v>65174898</v>
      </c>
      <c r="AJ60">
        <v>59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ROW(Source!A110)</f>
        <v>110</v>
      </c>
      <c r="B61">
        <v>65174913</v>
      </c>
      <c r="C61">
        <v>65174908</v>
      </c>
      <c r="D61">
        <v>37066491</v>
      </c>
      <c r="E61">
        <v>109</v>
      </c>
      <c r="F61">
        <v>1</v>
      </c>
      <c r="G61">
        <v>1</v>
      </c>
      <c r="H61">
        <v>1</v>
      </c>
      <c r="I61" t="s">
        <v>391</v>
      </c>
      <c r="J61" t="s">
        <v>3</v>
      </c>
      <c r="K61" t="s">
        <v>392</v>
      </c>
      <c r="L61">
        <v>1191</v>
      </c>
      <c r="N61">
        <v>1013</v>
      </c>
      <c r="O61" t="s">
        <v>326</v>
      </c>
      <c r="P61" t="s">
        <v>326</v>
      </c>
      <c r="Q61">
        <v>1</v>
      </c>
      <c r="X61">
        <v>4.66</v>
      </c>
      <c r="Y61">
        <v>0</v>
      </c>
      <c r="Z61">
        <v>0</v>
      </c>
      <c r="AA61">
        <v>0</v>
      </c>
      <c r="AB61">
        <v>410.01</v>
      </c>
      <c r="AC61">
        <v>0</v>
      </c>
      <c r="AD61">
        <v>1</v>
      </c>
      <c r="AE61">
        <v>1</v>
      </c>
      <c r="AF61" t="s">
        <v>3</v>
      </c>
      <c r="AG61">
        <v>4.66</v>
      </c>
      <c r="AH61">
        <v>2</v>
      </c>
      <c r="AI61">
        <v>65174909</v>
      </c>
      <c r="AJ61">
        <v>60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ROW(Source!A110)</f>
        <v>110</v>
      </c>
      <c r="B62">
        <v>65174914</v>
      </c>
      <c r="C62">
        <v>65174908</v>
      </c>
      <c r="D62">
        <v>37064876</v>
      </c>
      <c r="E62">
        <v>109</v>
      </c>
      <c r="F62">
        <v>1</v>
      </c>
      <c r="G62">
        <v>1</v>
      </c>
      <c r="H62">
        <v>1</v>
      </c>
      <c r="I62" t="s">
        <v>336</v>
      </c>
      <c r="J62" t="s">
        <v>3</v>
      </c>
      <c r="K62" t="s">
        <v>337</v>
      </c>
      <c r="L62">
        <v>1191</v>
      </c>
      <c r="N62">
        <v>1013</v>
      </c>
      <c r="O62" t="s">
        <v>326</v>
      </c>
      <c r="P62" t="s">
        <v>326</v>
      </c>
      <c r="Q62">
        <v>1</v>
      </c>
      <c r="X62">
        <v>0.67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2</v>
      </c>
      <c r="AF62" t="s">
        <v>3</v>
      </c>
      <c r="AG62">
        <v>0.67</v>
      </c>
      <c r="AH62">
        <v>2</v>
      </c>
      <c r="AI62">
        <v>65174910</v>
      </c>
      <c r="AJ62">
        <v>61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ROW(Source!A110)</f>
        <v>110</v>
      </c>
      <c r="B63">
        <v>65174915</v>
      </c>
      <c r="C63">
        <v>65174908</v>
      </c>
      <c r="D63">
        <v>59055768</v>
      </c>
      <c r="E63">
        <v>1</v>
      </c>
      <c r="F63">
        <v>1</v>
      </c>
      <c r="G63">
        <v>1</v>
      </c>
      <c r="H63">
        <v>2</v>
      </c>
      <c r="I63" t="s">
        <v>358</v>
      </c>
      <c r="J63" t="s">
        <v>359</v>
      </c>
      <c r="K63" t="s">
        <v>360</v>
      </c>
      <c r="L63">
        <v>1368</v>
      </c>
      <c r="N63">
        <v>1011</v>
      </c>
      <c r="O63" t="s">
        <v>341</v>
      </c>
      <c r="P63" t="s">
        <v>341</v>
      </c>
      <c r="Q63">
        <v>1</v>
      </c>
      <c r="X63">
        <v>0.67</v>
      </c>
      <c r="Y63">
        <v>0</v>
      </c>
      <c r="Z63">
        <v>477.92</v>
      </c>
      <c r="AA63">
        <v>490.55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0.67</v>
      </c>
      <c r="AH63">
        <v>2</v>
      </c>
      <c r="AI63">
        <v>65174911</v>
      </c>
      <c r="AJ63">
        <v>62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ROW(Source!A110)</f>
        <v>110</v>
      </c>
      <c r="B64">
        <v>65174916</v>
      </c>
      <c r="C64">
        <v>65174908</v>
      </c>
      <c r="D64">
        <v>58938947</v>
      </c>
      <c r="E64">
        <v>109</v>
      </c>
      <c r="F64">
        <v>1</v>
      </c>
      <c r="G64">
        <v>1</v>
      </c>
      <c r="H64">
        <v>3</v>
      </c>
      <c r="I64" t="s">
        <v>378</v>
      </c>
      <c r="J64" t="s">
        <v>3</v>
      </c>
      <c r="K64" t="s">
        <v>379</v>
      </c>
      <c r="L64">
        <v>3277935</v>
      </c>
      <c r="N64">
        <v>1013</v>
      </c>
      <c r="O64" t="s">
        <v>380</v>
      </c>
      <c r="P64" t="s">
        <v>380</v>
      </c>
      <c r="Q64">
        <v>1</v>
      </c>
      <c r="X64">
        <v>2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 t="s">
        <v>3</v>
      </c>
      <c r="AG64">
        <v>2</v>
      </c>
      <c r="AH64">
        <v>2</v>
      </c>
      <c r="AI64">
        <v>65174912</v>
      </c>
      <c r="AJ64">
        <v>63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ROW(Source!A111)</f>
        <v>111</v>
      </c>
      <c r="B65">
        <v>65174922</v>
      </c>
      <c r="C65">
        <v>65174917</v>
      </c>
      <c r="D65">
        <v>37064878</v>
      </c>
      <c r="E65">
        <v>109</v>
      </c>
      <c r="F65">
        <v>1</v>
      </c>
      <c r="G65">
        <v>1</v>
      </c>
      <c r="H65">
        <v>1</v>
      </c>
      <c r="I65" t="s">
        <v>346</v>
      </c>
      <c r="J65" t="s">
        <v>3</v>
      </c>
      <c r="K65" t="s">
        <v>347</v>
      </c>
      <c r="L65">
        <v>1191</v>
      </c>
      <c r="N65">
        <v>1013</v>
      </c>
      <c r="O65" t="s">
        <v>326</v>
      </c>
      <c r="P65" t="s">
        <v>326</v>
      </c>
      <c r="Q65">
        <v>1</v>
      </c>
      <c r="X65">
        <v>0.51</v>
      </c>
      <c r="Y65">
        <v>0</v>
      </c>
      <c r="Z65">
        <v>0</v>
      </c>
      <c r="AA65">
        <v>0</v>
      </c>
      <c r="AB65">
        <v>479.56</v>
      </c>
      <c r="AC65">
        <v>0</v>
      </c>
      <c r="AD65">
        <v>1</v>
      </c>
      <c r="AE65">
        <v>1</v>
      </c>
      <c r="AF65" t="s">
        <v>3</v>
      </c>
      <c r="AG65">
        <v>0.51</v>
      </c>
      <c r="AH65">
        <v>2</v>
      </c>
      <c r="AI65">
        <v>65174918</v>
      </c>
      <c r="AJ65">
        <v>64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ROW(Source!A111)</f>
        <v>111</v>
      </c>
      <c r="B66">
        <v>65174923</v>
      </c>
      <c r="C66">
        <v>65174917</v>
      </c>
      <c r="D66">
        <v>59016813</v>
      </c>
      <c r="E66">
        <v>1</v>
      </c>
      <c r="F66">
        <v>1</v>
      </c>
      <c r="G66">
        <v>1</v>
      </c>
      <c r="H66">
        <v>3</v>
      </c>
      <c r="I66" t="s">
        <v>393</v>
      </c>
      <c r="J66" t="s">
        <v>394</v>
      </c>
      <c r="K66" t="s">
        <v>395</v>
      </c>
      <c r="L66">
        <v>1348</v>
      </c>
      <c r="N66">
        <v>1009</v>
      </c>
      <c r="O66" t="s">
        <v>368</v>
      </c>
      <c r="P66" t="s">
        <v>368</v>
      </c>
      <c r="Q66">
        <v>1000</v>
      </c>
      <c r="X66">
        <v>1.06E-3</v>
      </c>
      <c r="Y66">
        <v>71131.5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1.06E-3</v>
      </c>
      <c r="AH66">
        <v>2</v>
      </c>
      <c r="AI66">
        <v>65174919</v>
      </c>
      <c r="AJ66">
        <v>65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ROW(Source!A111)</f>
        <v>111</v>
      </c>
      <c r="B67">
        <v>65174924</v>
      </c>
      <c r="C67">
        <v>65174917</v>
      </c>
      <c r="D67">
        <v>59017068</v>
      </c>
      <c r="E67">
        <v>1</v>
      </c>
      <c r="F67">
        <v>1</v>
      </c>
      <c r="G67">
        <v>1</v>
      </c>
      <c r="H67">
        <v>3</v>
      </c>
      <c r="I67" t="s">
        <v>369</v>
      </c>
      <c r="J67" t="s">
        <v>370</v>
      </c>
      <c r="K67" t="s">
        <v>371</v>
      </c>
      <c r="L67">
        <v>1348</v>
      </c>
      <c r="N67">
        <v>1009</v>
      </c>
      <c r="O67" t="s">
        <v>368</v>
      </c>
      <c r="P67" t="s">
        <v>368</v>
      </c>
      <c r="Q67">
        <v>1000</v>
      </c>
      <c r="X67">
        <v>5.0899999999999999E-3</v>
      </c>
      <c r="Y67">
        <v>55303.81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5.0899999999999999E-3</v>
      </c>
      <c r="AH67">
        <v>2</v>
      </c>
      <c r="AI67">
        <v>65174920</v>
      </c>
      <c r="AJ67">
        <v>66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ROW(Source!A111)</f>
        <v>111</v>
      </c>
      <c r="B68">
        <v>65174925</v>
      </c>
      <c r="C68">
        <v>65174917</v>
      </c>
      <c r="D68">
        <v>59026348</v>
      </c>
      <c r="E68">
        <v>1</v>
      </c>
      <c r="F68">
        <v>1</v>
      </c>
      <c r="G68">
        <v>1</v>
      </c>
      <c r="H68">
        <v>3</v>
      </c>
      <c r="I68" t="s">
        <v>396</v>
      </c>
      <c r="J68" t="s">
        <v>397</v>
      </c>
      <c r="K68" t="s">
        <v>398</v>
      </c>
      <c r="L68">
        <v>1348</v>
      </c>
      <c r="N68">
        <v>1009</v>
      </c>
      <c r="O68" t="s">
        <v>368</v>
      </c>
      <c r="P68" t="s">
        <v>368</v>
      </c>
      <c r="Q68">
        <v>1000</v>
      </c>
      <c r="X68">
        <v>2.0000000000000001E-4</v>
      </c>
      <c r="Y68">
        <v>360146.05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2.0000000000000001E-4</v>
      </c>
      <c r="AH68">
        <v>2</v>
      </c>
      <c r="AI68">
        <v>65174921</v>
      </c>
      <c r="AJ68">
        <v>67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ROW(Source!A111)</f>
        <v>111</v>
      </c>
      <c r="B69">
        <v>65174926</v>
      </c>
      <c r="C69">
        <v>65174917</v>
      </c>
      <c r="D69">
        <v>58938947</v>
      </c>
      <c r="E69">
        <v>109</v>
      </c>
      <c r="F69">
        <v>1</v>
      </c>
      <c r="G69">
        <v>1</v>
      </c>
      <c r="H69">
        <v>3</v>
      </c>
      <c r="I69" t="s">
        <v>378</v>
      </c>
      <c r="J69" t="s">
        <v>3</v>
      </c>
      <c r="K69" t="s">
        <v>379</v>
      </c>
      <c r="L69">
        <v>3277935</v>
      </c>
      <c r="N69">
        <v>1013</v>
      </c>
      <c r="O69" t="s">
        <v>380</v>
      </c>
      <c r="P69" t="s">
        <v>380</v>
      </c>
      <c r="Q69">
        <v>1</v>
      </c>
      <c r="X69">
        <v>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 t="s">
        <v>3</v>
      </c>
      <c r="AG69">
        <v>2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ROW(Source!A187)</f>
        <v>187</v>
      </c>
      <c r="B70">
        <v>65175049</v>
      </c>
      <c r="C70">
        <v>65175046</v>
      </c>
      <c r="D70">
        <v>58933407</v>
      </c>
      <c r="E70">
        <v>109</v>
      </c>
      <c r="F70">
        <v>1</v>
      </c>
      <c r="G70">
        <v>1</v>
      </c>
      <c r="H70">
        <v>1</v>
      </c>
      <c r="I70" t="s">
        <v>399</v>
      </c>
      <c r="J70" t="s">
        <v>3</v>
      </c>
      <c r="K70" t="s">
        <v>400</v>
      </c>
      <c r="L70">
        <v>1369</v>
      </c>
      <c r="N70">
        <v>1013</v>
      </c>
      <c r="O70" t="s">
        <v>333</v>
      </c>
      <c r="P70" t="s">
        <v>333</v>
      </c>
      <c r="Q70">
        <v>1</v>
      </c>
      <c r="X70">
        <v>0.81</v>
      </c>
      <c r="Y70">
        <v>0</v>
      </c>
      <c r="Z70">
        <v>0</v>
      </c>
      <c r="AA70">
        <v>0</v>
      </c>
      <c r="AB70">
        <v>658.94</v>
      </c>
      <c r="AC70">
        <v>0</v>
      </c>
      <c r="AD70">
        <v>1</v>
      </c>
      <c r="AE70">
        <v>1</v>
      </c>
      <c r="AF70" t="s">
        <v>3</v>
      </c>
      <c r="AG70">
        <v>0.81</v>
      </c>
      <c r="AH70">
        <v>2</v>
      </c>
      <c r="AI70">
        <v>65175047</v>
      </c>
      <c r="AJ70">
        <v>68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ROW(Source!A187)</f>
        <v>187</v>
      </c>
      <c r="B71">
        <v>65175050</v>
      </c>
      <c r="C71">
        <v>65175046</v>
      </c>
      <c r="D71">
        <v>58933427</v>
      </c>
      <c r="E71">
        <v>109</v>
      </c>
      <c r="F71">
        <v>1</v>
      </c>
      <c r="G71">
        <v>1</v>
      </c>
      <c r="H71">
        <v>1</v>
      </c>
      <c r="I71" t="s">
        <v>401</v>
      </c>
      <c r="J71" t="s">
        <v>3</v>
      </c>
      <c r="K71" t="s">
        <v>402</v>
      </c>
      <c r="L71">
        <v>1369</v>
      </c>
      <c r="N71">
        <v>1013</v>
      </c>
      <c r="O71" t="s">
        <v>333</v>
      </c>
      <c r="P71" t="s">
        <v>333</v>
      </c>
      <c r="Q71">
        <v>1</v>
      </c>
      <c r="X71">
        <v>0.81</v>
      </c>
      <c r="Y71">
        <v>0</v>
      </c>
      <c r="Z71">
        <v>0</v>
      </c>
      <c r="AA71">
        <v>0</v>
      </c>
      <c r="AB71">
        <v>644.29999999999995</v>
      </c>
      <c r="AC71">
        <v>0</v>
      </c>
      <c r="AD71">
        <v>1</v>
      </c>
      <c r="AE71">
        <v>1</v>
      </c>
      <c r="AF71" t="s">
        <v>3</v>
      </c>
      <c r="AG71">
        <v>0.81</v>
      </c>
      <c r="AH71">
        <v>2</v>
      </c>
      <c r="AI71">
        <v>65175048</v>
      </c>
      <c r="AJ71">
        <v>69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ROW(Source!A188)</f>
        <v>188</v>
      </c>
      <c r="B72">
        <v>65175054</v>
      </c>
      <c r="C72">
        <v>65175051</v>
      </c>
      <c r="D72">
        <v>58933407</v>
      </c>
      <c r="E72">
        <v>109</v>
      </c>
      <c r="F72">
        <v>1</v>
      </c>
      <c r="G72">
        <v>1</v>
      </c>
      <c r="H72">
        <v>1</v>
      </c>
      <c r="I72" t="s">
        <v>399</v>
      </c>
      <c r="J72" t="s">
        <v>3</v>
      </c>
      <c r="K72" t="s">
        <v>400</v>
      </c>
      <c r="L72">
        <v>1369</v>
      </c>
      <c r="N72">
        <v>1013</v>
      </c>
      <c r="O72" t="s">
        <v>333</v>
      </c>
      <c r="P72" t="s">
        <v>333</v>
      </c>
      <c r="Q72">
        <v>1</v>
      </c>
      <c r="X72">
        <v>0.16</v>
      </c>
      <c r="Y72">
        <v>0</v>
      </c>
      <c r="Z72">
        <v>0</v>
      </c>
      <c r="AA72">
        <v>0</v>
      </c>
      <c r="AB72">
        <v>658.94</v>
      </c>
      <c r="AC72">
        <v>0</v>
      </c>
      <c r="AD72">
        <v>1</v>
      </c>
      <c r="AE72">
        <v>1</v>
      </c>
      <c r="AF72" t="s">
        <v>3</v>
      </c>
      <c r="AG72">
        <v>0.16</v>
      </c>
      <c r="AH72">
        <v>2</v>
      </c>
      <c r="AI72">
        <v>65175052</v>
      </c>
      <c r="AJ72">
        <v>70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ROW(Source!A188)</f>
        <v>188</v>
      </c>
      <c r="B73">
        <v>65175055</v>
      </c>
      <c r="C73">
        <v>65175051</v>
      </c>
      <c r="D73">
        <v>58933427</v>
      </c>
      <c r="E73">
        <v>109</v>
      </c>
      <c r="F73">
        <v>1</v>
      </c>
      <c r="G73">
        <v>1</v>
      </c>
      <c r="H73">
        <v>1</v>
      </c>
      <c r="I73" t="s">
        <v>401</v>
      </c>
      <c r="J73" t="s">
        <v>3</v>
      </c>
      <c r="K73" t="s">
        <v>402</v>
      </c>
      <c r="L73">
        <v>1369</v>
      </c>
      <c r="N73">
        <v>1013</v>
      </c>
      <c r="O73" t="s">
        <v>333</v>
      </c>
      <c r="P73" t="s">
        <v>333</v>
      </c>
      <c r="Q73">
        <v>1</v>
      </c>
      <c r="X73">
        <v>0.16</v>
      </c>
      <c r="Y73">
        <v>0</v>
      </c>
      <c r="Z73">
        <v>0</v>
      </c>
      <c r="AA73">
        <v>0</v>
      </c>
      <c r="AB73">
        <v>644.29999999999995</v>
      </c>
      <c r="AC73">
        <v>0</v>
      </c>
      <c r="AD73">
        <v>1</v>
      </c>
      <c r="AE73">
        <v>1</v>
      </c>
      <c r="AF73" t="s">
        <v>3</v>
      </c>
      <c r="AG73">
        <v>0.16</v>
      </c>
      <c r="AH73">
        <v>2</v>
      </c>
      <c r="AI73">
        <v>65175053</v>
      </c>
      <c r="AJ73">
        <v>71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ROW(Source!A189)</f>
        <v>189</v>
      </c>
      <c r="B74">
        <v>65175059</v>
      </c>
      <c r="C74">
        <v>65175056</v>
      </c>
      <c r="D74">
        <v>58933400</v>
      </c>
      <c r="E74">
        <v>109</v>
      </c>
      <c r="F74">
        <v>1</v>
      </c>
      <c r="G74">
        <v>1</v>
      </c>
      <c r="H74">
        <v>1</v>
      </c>
      <c r="I74" t="s">
        <v>403</v>
      </c>
      <c r="J74" t="s">
        <v>3</v>
      </c>
      <c r="K74" t="s">
        <v>404</v>
      </c>
      <c r="L74">
        <v>1369</v>
      </c>
      <c r="N74">
        <v>1013</v>
      </c>
      <c r="O74" t="s">
        <v>333</v>
      </c>
      <c r="P74" t="s">
        <v>333</v>
      </c>
      <c r="Q74">
        <v>1</v>
      </c>
      <c r="X74">
        <v>1.94</v>
      </c>
      <c r="Y74">
        <v>0</v>
      </c>
      <c r="Z74">
        <v>0</v>
      </c>
      <c r="AA74">
        <v>0</v>
      </c>
      <c r="AB74">
        <v>490.55</v>
      </c>
      <c r="AC74">
        <v>0</v>
      </c>
      <c r="AD74">
        <v>1</v>
      </c>
      <c r="AE74">
        <v>1</v>
      </c>
      <c r="AF74" t="s">
        <v>3</v>
      </c>
      <c r="AG74">
        <v>1.94</v>
      </c>
      <c r="AH74">
        <v>2</v>
      </c>
      <c r="AI74">
        <v>65175057</v>
      </c>
      <c r="AJ74">
        <v>72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ROW(Source!A189)</f>
        <v>189</v>
      </c>
      <c r="B75">
        <v>65175060</v>
      </c>
      <c r="C75">
        <v>65175056</v>
      </c>
      <c r="D75">
        <v>58933427</v>
      </c>
      <c r="E75">
        <v>109</v>
      </c>
      <c r="F75">
        <v>1</v>
      </c>
      <c r="G75">
        <v>1</v>
      </c>
      <c r="H75">
        <v>1</v>
      </c>
      <c r="I75" t="s">
        <v>401</v>
      </c>
      <c r="J75" t="s">
        <v>3</v>
      </c>
      <c r="K75" t="s">
        <v>402</v>
      </c>
      <c r="L75">
        <v>1369</v>
      </c>
      <c r="N75">
        <v>1013</v>
      </c>
      <c r="O75" t="s">
        <v>333</v>
      </c>
      <c r="P75" t="s">
        <v>333</v>
      </c>
      <c r="Q75">
        <v>1</v>
      </c>
      <c r="X75">
        <v>2.92</v>
      </c>
      <c r="Y75">
        <v>0</v>
      </c>
      <c r="Z75">
        <v>0</v>
      </c>
      <c r="AA75">
        <v>0</v>
      </c>
      <c r="AB75">
        <v>644.29999999999995</v>
      </c>
      <c r="AC75">
        <v>0</v>
      </c>
      <c r="AD75">
        <v>1</v>
      </c>
      <c r="AE75">
        <v>1</v>
      </c>
      <c r="AF75" t="s">
        <v>3</v>
      </c>
      <c r="AG75">
        <v>2.92</v>
      </c>
      <c r="AH75">
        <v>2</v>
      </c>
      <c r="AI75">
        <v>65175058</v>
      </c>
      <c r="AJ75">
        <v>73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ROW(Source!A190)</f>
        <v>190</v>
      </c>
      <c r="B76">
        <v>65175064</v>
      </c>
      <c r="C76">
        <v>65175061</v>
      </c>
      <c r="D76">
        <v>58933400</v>
      </c>
      <c r="E76">
        <v>109</v>
      </c>
      <c r="F76">
        <v>1</v>
      </c>
      <c r="G76">
        <v>1</v>
      </c>
      <c r="H76">
        <v>1</v>
      </c>
      <c r="I76" t="s">
        <v>403</v>
      </c>
      <c r="J76" t="s">
        <v>3</v>
      </c>
      <c r="K76" t="s">
        <v>404</v>
      </c>
      <c r="L76">
        <v>1369</v>
      </c>
      <c r="N76">
        <v>1013</v>
      </c>
      <c r="O76" t="s">
        <v>333</v>
      </c>
      <c r="P76" t="s">
        <v>333</v>
      </c>
      <c r="Q76">
        <v>1</v>
      </c>
      <c r="X76">
        <v>0.57999999999999996</v>
      </c>
      <c r="Y76">
        <v>0</v>
      </c>
      <c r="Z76">
        <v>0</v>
      </c>
      <c r="AA76">
        <v>0</v>
      </c>
      <c r="AB76">
        <v>490.55</v>
      </c>
      <c r="AC76">
        <v>0</v>
      </c>
      <c r="AD76">
        <v>1</v>
      </c>
      <c r="AE76">
        <v>1</v>
      </c>
      <c r="AF76" t="s">
        <v>3</v>
      </c>
      <c r="AG76">
        <v>0.57999999999999996</v>
      </c>
      <c r="AH76">
        <v>2</v>
      </c>
      <c r="AI76">
        <v>65175062</v>
      </c>
      <c r="AJ76">
        <v>74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ROW(Source!A190)</f>
        <v>190</v>
      </c>
      <c r="B77">
        <v>65175065</v>
      </c>
      <c r="C77">
        <v>65175061</v>
      </c>
      <c r="D77">
        <v>58933427</v>
      </c>
      <c r="E77">
        <v>109</v>
      </c>
      <c r="F77">
        <v>1</v>
      </c>
      <c r="G77">
        <v>1</v>
      </c>
      <c r="H77">
        <v>1</v>
      </c>
      <c r="I77" t="s">
        <v>401</v>
      </c>
      <c r="J77" t="s">
        <v>3</v>
      </c>
      <c r="K77" t="s">
        <v>402</v>
      </c>
      <c r="L77">
        <v>1369</v>
      </c>
      <c r="N77">
        <v>1013</v>
      </c>
      <c r="O77" t="s">
        <v>333</v>
      </c>
      <c r="P77" t="s">
        <v>333</v>
      </c>
      <c r="Q77">
        <v>1</v>
      </c>
      <c r="X77">
        <v>0.87</v>
      </c>
      <c r="Y77">
        <v>0</v>
      </c>
      <c r="Z77">
        <v>0</v>
      </c>
      <c r="AA77">
        <v>0</v>
      </c>
      <c r="AB77">
        <v>644.29999999999995</v>
      </c>
      <c r="AC77">
        <v>0</v>
      </c>
      <c r="AD77">
        <v>1</v>
      </c>
      <c r="AE77">
        <v>1</v>
      </c>
      <c r="AF77" t="s">
        <v>3</v>
      </c>
      <c r="AG77">
        <v>0.87</v>
      </c>
      <c r="AH77">
        <v>2</v>
      </c>
      <c r="AI77">
        <v>65175063</v>
      </c>
      <c r="AJ77">
        <v>75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ROW(Source!A263)</f>
        <v>263</v>
      </c>
      <c r="B78">
        <v>65175223</v>
      </c>
      <c r="C78">
        <v>65175221</v>
      </c>
      <c r="D78">
        <v>37064998</v>
      </c>
      <c r="E78">
        <v>112</v>
      </c>
      <c r="F78">
        <v>1</v>
      </c>
      <c r="G78">
        <v>1</v>
      </c>
      <c r="H78">
        <v>1</v>
      </c>
      <c r="I78" t="s">
        <v>324</v>
      </c>
      <c r="J78" t="s">
        <v>3</v>
      </c>
      <c r="K78" t="s">
        <v>405</v>
      </c>
      <c r="L78">
        <v>1191</v>
      </c>
      <c r="N78">
        <v>1013</v>
      </c>
      <c r="O78" t="s">
        <v>326</v>
      </c>
      <c r="P78" t="s">
        <v>326</v>
      </c>
      <c r="Q78">
        <v>1</v>
      </c>
      <c r="X78">
        <v>154</v>
      </c>
      <c r="Y78">
        <v>0</v>
      </c>
      <c r="Z78">
        <v>0</v>
      </c>
      <c r="AA78">
        <v>0</v>
      </c>
      <c r="AB78">
        <v>399.03</v>
      </c>
      <c r="AC78">
        <v>0</v>
      </c>
      <c r="AD78">
        <v>1</v>
      </c>
      <c r="AE78">
        <v>1</v>
      </c>
      <c r="AF78" t="s">
        <v>26</v>
      </c>
      <c r="AG78">
        <v>177.1</v>
      </c>
      <c r="AH78">
        <v>2</v>
      </c>
      <c r="AI78">
        <v>65175222</v>
      </c>
      <c r="AJ78">
        <v>76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ROW(Source!A264)</f>
        <v>264</v>
      </c>
      <c r="B79">
        <v>65175226</v>
      </c>
      <c r="C79">
        <v>65175224</v>
      </c>
      <c r="D79">
        <v>37071503</v>
      </c>
      <c r="E79">
        <v>109</v>
      </c>
      <c r="F79">
        <v>1</v>
      </c>
      <c r="G79">
        <v>1</v>
      </c>
      <c r="H79">
        <v>1</v>
      </c>
      <c r="I79" t="s">
        <v>327</v>
      </c>
      <c r="J79" t="s">
        <v>3</v>
      </c>
      <c r="K79" t="s">
        <v>406</v>
      </c>
      <c r="L79">
        <v>1191</v>
      </c>
      <c r="N79">
        <v>1013</v>
      </c>
      <c r="O79" t="s">
        <v>326</v>
      </c>
      <c r="P79" t="s">
        <v>326</v>
      </c>
      <c r="Q79">
        <v>1</v>
      </c>
      <c r="X79">
        <v>88.5</v>
      </c>
      <c r="Y79">
        <v>0</v>
      </c>
      <c r="Z79">
        <v>0</v>
      </c>
      <c r="AA79">
        <v>0</v>
      </c>
      <c r="AB79">
        <v>382.55</v>
      </c>
      <c r="AC79">
        <v>0</v>
      </c>
      <c r="AD79">
        <v>1</v>
      </c>
      <c r="AE79">
        <v>1</v>
      </c>
      <c r="AF79" t="s">
        <v>39</v>
      </c>
      <c r="AG79">
        <v>97.350000000000009</v>
      </c>
      <c r="AH79">
        <v>2</v>
      </c>
      <c r="AI79">
        <v>65175225</v>
      </c>
      <c r="AJ79">
        <v>77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ROW(Source!A265)</f>
        <v>265</v>
      </c>
      <c r="B80">
        <v>65175231</v>
      </c>
      <c r="C80">
        <v>65175227</v>
      </c>
      <c r="D80">
        <v>37068121</v>
      </c>
      <c r="E80">
        <v>112</v>
      </c>
      <c r="F80">
        <v>1</v>
      </c>
      <c r="G80">
        <v>1</v>
      </c>
      <c r="H80">
        <v>1</v>
      </c>
      <c r="I80" t="s">
        <v>329</v>
      </c>
      <c r="J80" t="s">
        <v>3</v>
      </c>
      <c r="K80" t="s">
        <v>407</v>
      </c>
      <c r="L80">
        <v>1191</v>
      </c>
      <c r="N80">
        <v>1013</v>
      </c>
      <c r="O80" t="s">
        <v>326</v>
      </c>
      <c r="P80" t="s">
        <v>326</v>
      </c>
      <c r="Q80">
        <v>1</v>
      </c>
      <c r="X80">
        <v>40</v>
      </c>
      <c r="Y80">
        <v>0</v>
      </c>
      <c r="Z80">
        <v>0</v>
      </c>
      <c r="AA80">
        <v>0</v>
      </c>
      <c r="AB80">
        <v>406.35</v>
      </c>
      <c r="AC80">
        <v>0</v>
      </c>
      <c r="AD80">
        <v>1</v>
      </c>
      <c r="AE80">
        <v>1</v>
      </c>
      <c r="AF80" t="s">
        <v>3</v>
      </c>
      <c r="AG80">
        <v>40</v>
      </c>
      <c r="AH80">
        <v>2</v>
      </c>
      <c r="AI80">
        <v>65175228</v>
      </c>
      <c r="AJ80">
        <v>78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ROW(Source!A265)</f>
        <v>265</v>
      </c>
      <c r="B81">
        <v>65175232</v>
      </c>
      <c r="C81">
        <v>65175227</v>
      </c>
      <c r="D81">
        <v>63888118</v>
      </c>
      <c r="E81">
        <v>112</v>
      </c>
      <c r="F81">
        <v>1</v>
      </c>
      <c r="G81">
        <v>1</v>
      </c>
      <c r="H81">
        <v>3</v>
      </c>
      <c r="I81" t="s">
        <v>408</v>
      </c>
      <c r="J81" t="s">
        <v>3</v>
      </c>
      <c r="K81" t="s">
        <v>52</v>
      </c>
      <c r="L81">
        <v>1339</v>
      </c>
      <c r="N81">
        <v>1007</v>
      </c>
      <c r="O81" t="s">
        <v>53</v>
      </c>
      <c r="P81" t="s">
        <v>53</v>
      </c>
      <c r="Q81">
        <v>1</v>
      </c>
      <c r="X81">
        <v>15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 t="s">
        <v>3</v>
      </c>
      <c r="AG81">
        <v>15</v>
      </c>
      <c r="AH81">
        <v>2</v>
      </c>
      <c r="AI81">
        <v>65175229</v>
      </c>
      <c r="AJ81">
        <v>79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ROW(Source!A267)</f>
        <v>267</v>
      </c>
      <c r="B82">
        <v>65175241</v>
      </c>
      <c r="C82">
        <v>65175234</v>
      </c>
      <c r="D82">
        <v>58933394</v>
      </c>
      <c r="E82">
        <v>109</v>
      </c>
      <c r="F82">
        <v>1</v>
      </c>
      <c r="G82">
        <v>1</v>
      </c>
      <c r="H82">
        <v>1</v>
      </c>
      <c r="I82" t="s">
        <v>331</v>
      </c>
      <c r="J82" t="s">
        <v>3</v>
      </c>
      <c r="K82" t="s">
        <v>332</v>
      </c>
      <c r="L82">
        <v>1369</v>
      </c>
      <c r="N82">
        <v>1013</v>
      </c>
      <c r="O82" t="s">
        <v>333</v>
      </c>
      <c r="P82" t="s">
        <v>333</v>
      </c>
      <c r="Q82">
        <v>1</v>
      </c>
      <c r="X82">
        <v>5</v>
      </c>
      <c r="Y82">
        <v>0</v>
      </c>
      <c r="Z82">
        <v>0</v>
      </c>
      <c r="AA82">
        <v>0</v>
      </c>
      <c r="AB82">
        <v>399.03</v>
      </c>
      <c r="AC82">
        <v>0</v>
      </c>
      <c r="AD82">
        <v>1</v>
      </c>
      <c r="AE82">
        <v>1</v>
      </c>
      <c r="AF82" t="s">
        <v>3</v>
      </c>
      <c r="AG82">
        <v>5</v>
      </c>
      <c r="AH82">
        <v>2</v>
      </c>
      <c r="AI82">
        <v>65175235</v>
      </c>
      <c r="AJ82">
        <v>81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ROW(Source!A267)</f>
        <v>267</v>
      </c>
      <c r="B83">
        <v>65175242</v>
      </c>
      <c r="C83">
        <v>65175234</v>
      </c>
      <c r="D83">
        <v>58933396</v>
      </c>
      <c r="E83">
        <v>109</v>
      </c>
      <c r="F83">
        <v>1</v>
      </c>
      <c r="G83">
        <v>1</v>
      </c>
      <c r="H83">
        <v>1</v>
      </c>
      <c r="I83" t="s">
        <v>334</v>
      </c>
      <c r="J83" t="s">
        <v>3</v>
      </c>
      <c r="K83" t="s">
        <v>335</v>
      </c>
      <c r="L83">
        <v>1369</v>
      </c>
      <c r="N83">
        <v>1013</v>
      </c>
      <c r="O83" t="s">
        <v>333</v>
      </c>
      <c r="P83" t="s">
        <v>333</v>
      </c>
      <c r="Q83">
        <v>1</v>
      </c>
      <c r="X83">
        <v>0.67</v>
      </c>
      <c r="Y83">
        <v>0</v>
      </c>
      <c r="Z83">
        <v>0</v>
      </c>
      <c r="AA83">
        <v>0</v>
      </c>
      <c r="AB83">
        <v>435.64</v>
      </c>
      <c r="AC83">
        <v>0</v>
      </c>
      <c r="AD83">
        <v>1</v>
      </c>
      <c r="AE83">
        <v>1</v>
      </c>
      <c r="AF83" t="s">
        <v>3</v>
      </c>
      <c r="AG83">
        <v>0.67</v>
      </c>
      <c r="AH83">
        <v>2</v>
      </c>
      <c r="AI83">
        <v>65175236</v>
      </c>
      <c r="AJ83">
        <v>82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ROW(Source!A267)</f>
        <v>267</v>
      </c>
      <c r="B84">
        <v>65175243</v>
      </c>
      <c r="C84">
        <v>65175234</v>
      </c>
      <c r="D84">
        <v>37064876</v>
      </c>
      <c r="E84">
        <v>109</v>
      </c>
      <c r="F84">
        <v>1</v>
      </c>
      <c r="G84">
        <v>1</v>
      </c>
      <c r="H84">
        <v>1</v>
      </c>
      <c r="I84" t="s">
        <v>336</v>
      </c>
      <c r="J84" t="s">
        <v>3</v>
      </c>
      <c r="K84" t="s">
        <v>337</v>
      </c>
      <c r="L84">
        <v>1191</v>
      </c>
      <c r="N84">
        <v>1013</v>
      </c>
      <c r="O84" t="s">
        <v>326</v>
      </c>
      <c r="P84" t="s">
        <v>326</v>
      </c>
      <c r="Q84">
        <v>1</v>
      </c>
      <c r="X84">
        <v>1.3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2</v>
      </c>
      <c r="AF84" t="s">
        <v>3</v>
      </c>
      <c r="AG84">
        <v>1.3</v>
      </c>
      <c r="AH84">
        <v>2</v>
      </c>
      <c r="AI84">
        <v>65175237</v>
      </c>
      <c r="AJ84">
        <v>83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ROW(Source!A267)</f>
        <v>267</v>
      </c>
      <c r="B85">
        <v>65175244</v>
      </c>
      <c r="C85">
        <v>65175234</v>
      </c>
      <c r="D85">
        <v>59055716</v>
      </c>
      <c r="E85">
        <v>1</v>
      </c>
      <c r="F85">
        <v>1</v>
      </c>
      <c r="G85">
        <v>1</v>
      </c>
      <c r="H85">
        <v>2</v>
      </c>
      <c r="I85" t="s">
        <v>338</v>
      </c>
      <c r="J85" t="s">
        <v>339</v>
      </c>
      <c r="K85" t="s">
        <v>340</v>
      </c>
      <c r="L85">
        <v>1368</v>
      </c>
      <c r="N85">
        <v>1011</v>
      </c>
      <c r="O85" t="s">
        <v>341</v>
      </c>
      <c r="P85" t="s">
        <v>341</v>
      </c>
      <c r="Q85">
        <v>1</v>
      </c>
      <c r="X85">
        <v>1.3</v>
      </c>
      <c r="Y85">
        <v>0</v>
      </c>
      <c r="Z85">
        <v>1043.1400000000001</v>
      </c>
      <c r="AA85">
        <v>490.55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1.3</v>
      </c>
      <c r="AH85">
        <v>2</v>
      </c>
      <c r="AI85">
        <v>65175238</v>
      </c>
      <c r="AJ85">
        <v>84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ROW(Source!A267)</f>
        <v>267</v>
      </c>
      <c r="B86">
        <v>65175245</v>
      </c>
      <c r="C86">
        <v>65175234</v>
      </c>
      <c r="D86">
        <v>59008756</v>
      </c>
      <c r="E86">
        <v>1</v>
      </c>
      <c r="F86">
        <v>1</v>
      </c>
      <c r="G86">
        <v>1</v>
      </c>
      <c r="H86">
        <v>3</v>
      </c>
      <c r="I86" t="s">
        <v>343</v>
      </c>
      <c r="J86" t="s">
        <v>344</v>
      </c>
      <c r="K86" t="s">
        <v>345</v>
      </c>
      <c r="L86">
        <v>1339</v>
      </c>
      <c r="N86">
        <v>1007</v>
      </c>
      <c r="O86" t="s">
        <v>53</v>
      </c>
      <c r="P86" t="s">
        <v>53</v>
      </c>
      <c r="Q86">
        <v>1</v>
      </c>
      <c r="X86">
        <v>10</v>
      </c>
      <c r="Y86">
        <v>35.71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10</v>
      </c>
      <c r="AH86">
        <v>2</v>
      </c>
      <c r="AI86">
        <v>65175239</v>
      </c>
      <c r="AJ86">
        <v>85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ROW(Source!A267)</f>
        <v>267</v>
      </c>
      <c r="B87">
        <v>65175246</v>
      </c>
      <c r="C87">
        <v>65175234</v>
      </c>
      <c r="D87">
        <v>58937126</v>
      </c>
      <c r="E87">
        <v>109</v>
      </c>
      <c r="F87">
        <v>1</v>
      </c>
      <c r="G87">
        <v>1</v>
      </c>
      <c r="H87">
        <v>3</v>
      </c>
      <c r="I87" t="s">
        <v>443</v>
      </c>
      <c r="J87" t="s">
        <v>3</v>
      </c>
      <c r="K87" t="s">
        <v>444</v>
      </c>
      <c r="L87">
        <v>1346</v>
      </c>
      <c r="N87">
        <v>1009</v>
      </c>
      <c r="O87" t="s">
        <v>63</v>
      </c>
      <c r="P87" t="s">
        <v>63</v>
      </c>
      <c r="Q87">
        <v>1</v>
      </c>
      <c r="X87">
        <v>2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 t="s">
        <v>3</v>
      </c>
      <c r="AG87">
        <v>2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ROW(Source!A304)</f>
        <v>304</v>
      </c>
      <c r="B88">
        <v>65175321</v>
      </c>
      <c r="C88">
        <v>65175305</v>
      </c>
      <c r="D88">
        <v>58933394</v>
      </c>
      <c r="E88">
        <v>109</v>
      </c>
      <c r="F88">
        <v>1</v>
      </c>
      <c r="G88">
        <v>1</v>
      </c>
      <c r="H88">
        <v>1</v>
      </c>
      <c r="I88" t="s">
        <v>331</v>
      </c>
      <c r="J88" t="s">
        <v>3</v>
      </c>
      <c r="K88" t="s">
        <v>332</v>
      </c>
      <c r="L88">
        <v>1369</v>
      </c>
      <c r="N88">
        <v>1013</v>
      </c>
      <c r="O88" t="s">
        <v>333</v>
      </c>
      <c r="P88" t="s">
        <v>333</v>
      </c>
      <c r="Q88">
        <v>1</v>
      </c>
      <c r="X88">
        <v>2.78</v>
      </c>
      <c r="Y88">
        <v>0</v>
      </c>
      <c r="Z88">
        <v>0</v>
      </c>
      <c r="AA88">
        <v>0</v>
      </c>
      <c r="AB88">
        <v>399.03</v>
      </c>
      <c r="AC88">
        <v>0</v>
      </c>
      <c r="AD88">
        <v>1</v>
      </c>
      <c r="AE88">
        <v>1</v>
      </c>
      <c r="AF88" t="s">
        <v>127</v>
      </c>
      <c r="AG88">
        <v>0.83399999999999996</v>
      </c>
      <c r="AH88">
        <v>2</v>
      </c>
      <c r="AI88">
        <v>65175306</v>
      </c>
      <c r="AJ88">
        <v>87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ROW(Source!A304)</f>
        <v>304</v>
      </c>
      <c r="B89">
        <v>65175322</v>
      </c>
      <c r="C89">
        <v>65175305</v>
      </c>
      <c r="D89">
        <v>58933396</v>
      </c>
      <c r="E89">
        <v>109</v>
      </c>
      <c r="F89">
        <v>1</v>
      </c>
      <c r="G89">
        <v>1</v>
      </c>
      <c r="H89">
        <v>1</v>
      </c>
      <c r="I89" t="s">
        <v>334</v>
      </c>
      <c r="J89" t="s">
        <v>3</v>
      </c>
      <c r="K89" t="s">
        <v>335</v>
      </c>
      <c r="L89">
        <v>1369</v>
      </c>
      <c r="N89">
        <v>1013</v>
      </c>
      <c r="O89" t="s">
        <v>333</v>
      </c>
      <c r="P89" t="s">
        <v>333</v>
      </c>
      <c r="Q89">
        <v>1</v>
      </c>
      <c r="X89">
        <v>8.11</v>
      </c>
      <c r="Y89">
        <v>0</v>
      </c>
      <c r="Z89">
        <v>0</v>
      </c>
      <c r="AA89">
        <v>0</v>
      </c>
      <c r="AB89">
        <v>435.64</v>
      </c>
      <c r="AC89">
        <v>0</v>
      </c>
      <c r="AD89">
        <v>1</v>
      </c>
      <c r="AE89">
        <v>1</v>
      </c>
      <c r="AF89" t="s">
        <v>127</v>
      </c>
      <c r="AG89">
        <v>2.4329999999999998</v>
      </c>
      <c r="AH89">
        <v>2</v>
      </c>
      <c r="AI89">
        <v>65175307</v>
      </c>
      <c r="AJ89">
        <v>88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ROW(Source!A304)</f>
        <v>304</v>
      </c>
      <c r="B90">
        <v>65175323</v>
      </c>
      <c r="C90">
        <v>65175305</v>
      </c>
      <c r="D90">
        <v>58933400</v>
      </c>
      <c r="E90">
        <v>109</v>
      </c>
      <c r="F90">
        <v>1</v>
      </c>
      <c r="G90">
        <v>1</v>
      </c>
      <c r="H90">
        <v>1</v>
      </c>
      <c r="I90" t="s">
        <v>403</v>
      </c>
      <c r="J90" t="s">
        <v>3</v>
      </c>
      <c r="K90" t="s">
        <v>404</v>
      </c>
      <c r="L90">
        <v>1369</v>
      </c>
      <c r="N90">
        <v>1013</v>
      </c>
      <c r="O90" t="s">
        <v>333</v>
      </c>
      <c r="P90" t="s">
        <v>333</v>
      </c>
      <c r="Q90">
        <v>1</v>
      </c>
      <c r="X90">
        <v>13.98</v>
      </c>
      <c r="Y90">
        <v>0</v>
      </c>
      <c r="Z90">
        <v>0</v>
      </c>
      <c r="AA90">
        <v>0</v>
      </c>
      <c r="AB90">
        <v>490.55</v>
      </c>
      <c r="AC90">
        <v>0</v>
      </c>
      <c r="AD90">
        <v>1</v>
      </c>
      <c r="AE90">
        <v>1</v>
      </c>
      <c r="AF90" t="s">
        <v>127</v>
      </c>
      <c r="AG90">
        <v>4.194</v>
      </c>
      <c r="AH90">
        <v>2</v>
      </c>
      <c r="AI90">
        <v>65175308</v>
      </c>
      <c r="AJ90">
        <v>89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ROW(Source!A304)</f>
        <v>304</v>
      </c>
      <c r="B91">
        <v>65175324</v>
      </c>
      <c r="C91">
        <v>65175305</v>
      </c>
      <c r="D91">
        <v>58933403</v>
      </c>
      <c r="E91">
        <v>109</v>
      </c>
      <c r="F91">
        <v>1</v>
      </c>
      <c r="G91">
        <v>1</v>
      </c>
      <c r="H91">
        <v>1</v>
      </c>
      <c r="I91" t="s">
        <v>409</v>
      </c>
      <c r="J91" t="s">
        <v>3</v>
      </c>
      <c r="K91" t="s">
        <v>410</v>
      </c>
      <c r="L91">
        <v>1369</v>
      </c>
      <c r="N91">
        <v>1013</v>
      </c>
      <c r="O91" t="s">
        <v>333</v>
      </c>
      <c r="P91" t="s">
        <v>333</v>
      </c>
      <c r="Q91">
        <v>1</v>
      </c>
      <c r="X91">
        <v>6.54</v>
      </c>
      <c r="Y91">
        <v>0</v>
      </c>
      <c r="Z91">
        <v>0</v>
      </c>
      <c r="AA91">
        <v>0</v>
      </c>
      <c r="AB91">
        <v>563.76</v>
      </c>
      <c r="AC91">
        <v>0</v>
      </c>
      <c r="AD91">
        <v>1</v>
      </c>
      <c r="AE91">
        <v>1</v>
      </c>
      <c r="AF91" t="s">
        <v>127</v>
      </c>
      <c r="AG91">
        <v>1.962</v>
      </c>
      <c r="AH91">
        <v>2</v>
      </c>
      <c r="AI91">
        <v>65175309</v>
      </c>
      <c r="AJ91">
        <v>90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ROW(Source!A304)</f>
        <v>304</v>
      </c>
      <c r="B92">
        <v>65175325</v>
      </c>
      <c r="C92">
        <v>65175305</v>
      </c>
      <c r="D92">
        <v>58933407</v>
      </c>
      <c r="E92">
        <v>109</v>
      </c>
      <c r="F92">
        <v>1</v>
      </c>
      <c r="G92">
        <v>1</v>
      </c>
      <c r="H92">
        <v>1</v>
      </c>
      <c r="I92" t="s">
        <v>399</v>
      </c>
      <c r="J92" t="s">
        <v>3</v>
      </c>
      <c r="K92" t="s">
        <v>400</v>
      </c>
      <c r="L92">
        <v>1369</v>
      </c>
      <c r="N92">
        <v>1013</v>
      </c>
      <c r="O92" t="s">
        <v>333</v>
      </c>
      <c r="P92" t="s">
        <v>333</v>
      </c>
      <c r="Q92">
        <v>1</v>
      </c>
      <c r="X92">
        <v>0.94</v>
      </c>
      <c r="Y92">
        <v>0</v>
      </c>
      <c r="Z92">
        <v>0</v>
      </c>
      <c r="AA92">
        <v>0</v>
      </c>
      <c r="AB92">
        <v>658.94</v>
      </c>
      <c r="AC92">
        <v>0</v>
      </c>
      <c r="AD92">
        <v>1</v>
      </c>
      <c r="AE92">
        <v>1</v>
      </c>
      <c r="AF92" t="s">
        <v>127</v>
      </c>
      <c r="AG92">
        <v>0.28199999999999997</v>
      </c>
      <c r="AH92">
        <v>2</v>
      </c>
      <c r="AI92">
        <v>65175310</v>
      </c>
      <c r="AJ92">
        <v>91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ROW(Source!A304)</f>
        <v>304</v>
      </c>
      <c r="B93">
        <v>65175326</v>
      </c>
      <c r="C93">
        <v>65175305</v>
      </c>
      <c r="D93">
        <v>37064876</v>
      </c>
      <c r="E93">
        <v>109</v>
      </c>
      <c r="F93">
        <v>1</v>
      </c>
      <c r="G93">
        <v>1</v>
      </c>
      <c r="H93">
        <v>1</v>
      </c>
      <c r="I93" t="s">
        <v>336</v>
      </c>
      <c r="J93" t="s">
        <v>3</v>
      </c>
      <c r="K93" t="s">
        <v>337</v>
      </c>
      <c r="L93">
        <v>1191</v>
      </c>
      <c r="N93">
        <v>1013</v>
      </c>
      <c r="O93" t="s">
        <v>326</v>
      </c>
      <c r="P93" t="s">
        <v>326</v>
      </c>
      <c r="Q93">
        <v>1</v>
      </c>
      <c r="X93">
        <v>0.84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2</v>
      </c>
      <c r="AF93" t="s">
        <v>127</v>
      </c>
      <c r="AG93">
        <v>0.252</v>
      </c>
      <c r="AH93">
        <v>2</v>
      </c>
      <c r="AI93">
        <v>65175311</v>
      </c>
      <c r="AJ93">
        <v>92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ROW(Source!A304)</f>
        <v>304</v>
      </c>
      <c r="B94">
        <v>65175327</v>
      </c>
      <c r="C94">
        <v>65175305</v>
      </c>
      <c r="D94">
        <v>59054880</v>
      </c>
      <c r="E94">
        <v>1</v>
      </c>
      <c r="F94">
        <v>1</v>
      </c>
      <c r="G94">
        <v>1</v>
      </c>
      <c r="H94">
        <v>2</v>
      </c>
      <c r="I94" t="s">
        <v>348</v>
      </c>
      <c r="J94" t="s">
        <v>349</v>
      </c>
      <c r="K94" t="s">
        <v>350</v>
      </c>
      <c r="L94">
        <v>1368</v>
      </c>
      <c r="N94">
        <v>1011</v>
      </c>
      <c r="O94" t="s">
        <v>341</v>
      </c>
      <c r="P94" t="s">
        <v>341</v>
      </c>
      <c r="Q94">
        <v>1</v>
      </c>
      <c r="X94">
        <v>0.02</v>
      </c>
      <c r="Y94">
        <v>0</v>
      </c>
      <c r="Z94">
        <v>1551.19</v>
      </c>
      <c r="AA94">
        <v>658.94</v>
      </c>
      <c r="AB94">
        <v>0</v>
      </c>
      <c r="AC94">
        <v>0</v>
      </c>
      <c r="AD94">
        <v>1</v>
      </c>
      <c r="AE94">
        <v>0</v>
      </c>
      <c r="AF94" t="s">
        <v>127</v>
      </c>
      <c r="AG94">
        <v>6.0000000000000001E-3</v>
      </c>
      <c r="AH94">
        <v>2</v>
      </c>
      <c r="AI94">
        <v>65175312</v>
      </c>
      <c r="AJ94">
        <v>93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ROW(Source!A304)</f>
        <v>304</v>
      </c>
      <c r="B95">
        <v>65175328</v>
      </c>
      <c r="C95">
        <v>65175305</v>
      </c>
      <c r="D95">
        <v>59054978</v>
      </c>
      <c r="E95">
        <v>1</v>
      </c>
      <c r="F95">
        <v>1</v>
      </c>
      <c r="G95">
        <v>1</v>
      </c>
      <c r="H95">
        <v>2</v>
      </c>
      <c r="I95" t="s">
        <v>352</v>
      </c>
      <c r="J95" t="s">
        <v>353</v>
      </c>
      <c r="K95" t="s">
        <v>354</v>
      </c>
      <c r="L95">
        <v>1368</v>
      </c>
      <c r="N95">
        <v>1011</v>
      </c>
      <c r="O95" t="s">
        <v>341</v>
      </c>
      <c r="P95" t="s">
        <v>341</v>
      </c>
      <c r="Q95">
        <v>1</v>
      </c>
      <c r="X95">
        <v>2.4</v>
      </c>
      <c r="Y95">
        <v>0</v>
      </c>
      <c r="Z95">
        <v>1.75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127</v>
      </c>
      <c r="AG95">
        <v>0.72</v>
      </c>
      <c r="AH95">
        <v>2</v>
      </c>
      <c r="AI95">
        <v>65175313</v>
      </c>
      <c r="AJ95">
        <v>94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ROW(Source!A304)</f>
        <v>304</v>
      </c>
      <c r="B96">
        <v>65175329</v>
      </c>
      <c r="C96">
        <v>65175305</v>
      </c>
      <c r="D96">
        <v>59055023</v>
      </c>
      <c r="E96">
        <v>1</v>
      </c>
      <c r="F96">
        <v>1</v>
      </c>
      <c r="G96">
        <v>1</v>
      </c>
      <c r="H96">
        <v>2</v>
      </c>
      <c r="I96" t="s">
        <v>411</v>
      </c>
      <c r="J96" t="s">
        <v>412</v>
      </c>
      <c r="K96" t="s">
        <v>413</v>
      </c>
      <c r="L96">
        <v>1368</v>
      </c>
      <c r="N96">
        <v>1011</v>
      </c>
      <c r="O96" t="s">
        <v>341</v>
      </c>
      <c r="P96" t="s">
        <v>341</v>
      </c>
      <c r="Q96">
        <v>1</v>
      </c>
      <c r="X96">
        <v>0.81</v>
      </c>
      <c r="Y96">
        <v>0</v>
      </c>
      <c r="Z96">
        <v>23.43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127</v>
      </c>
      <c r="AG96">
        <v>0.24299999999999999</v>
      </c>
      <c r="AH96">
        <v>2</v>
      </c>
      <c r="AI96">
        <v>65175314</v>
      </c>
      <c r="AJ96">
        <v>95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ROW(Source!A304)</f>
        <v>304</v>
      </c>
      <c r="B97">
        <v>65175330</v>
      </c>
      <c r="C97">
        <v>65175305</v>
      </c>
      <c r="D97">
        <v>59055618</v>
      </c>
      <c r="E97">
        <v>1</v>
      </c>
      <c r="F97">
        <v>1</v>
      </c>
      <c r="G97">
        <v>1</v>
      </c>
      <c r="H97">
        <v>2</v>
      </c>
      <c r="I97" t="s">
        <v>414</v>
      </c>
      <c r="J97" t="s">
        <v>415</v>
      </c>
      <c r="K97" t="s">
        <v>416</v>
      </c>
      <c r="L97">
        <v>1368</v>
      </c>
      <c r="N97">
        <v>1011</v>
      </c>
      <c r="O97" t="s">
        <v>341</v>
      </c>
      <c r="P97" t="s">
        <v>341</v>
      </c>
      <c r="Q97">
        <v>1</v>
      </c>
      <c r="X97">
        <v>0.81</v>
      </c>
      <c r="Y97">
        <v>0</v>
      </c>
      <c r="Z97">
        <v>995.51</v>
      </c>
      <c r="AA97">
        <v>563.76</v>
      </c>
      <c r="AB97">
        <v>0</v>
      </c>
      <c r="AC97">
        <v>0</v>
      </c>
      <c r="AD97">
        <v>1</v>
      </c>
      <c r="AE97">
        <v>0</v>
      </c>
      <c r="AF97" t="s">
        <v>127</v>
      </c>
      <c r="AG97">
        <v>0.24299999999999999</v>
      </c>
      <c r="AH97">
        <v>2</v>
      </c>
      <c r="AI97">
        <v>65175315</v>
      </c>
      <c r="AJ97">
        <v>96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ROW(Source!A304)</f>
        <v>304</v>
      </c>
      <c r="B98">
        <v>65175331</v>
      </c>
      <c r="C98">
        <v>65175305</v>
      </c>
      <c r="D98">
        <v>59055768</v>
      </c>
      <c r="E98">
        <v>1</v>
      </c>
      <c r="F98">
        <v>1</v>
      </c>
      <c r="G98">
        <v>1</v>
      </c>
      <c r="H98">
        <v>2</v>
      </c>
      <c r="I98" t="s">
        <v>358</v>
      </c>
      <c r="J98" t="s">
        <v>359</v>
      </c>
      <c r="K98" t="s">
        <v>360</v>
      </c>
      <c r="L98">
        <v>1368</v>
      </c>
      <c r="N98">
        <v>1011</v>
      </c>
      <c r="O98" t="s">
        <v>341</v>
      </c>
      <c r="P98" t="s">
        <v>341</v>
      </c>
      <c r="Q98">
        <v>1</v>
      </c>
      <c r="X98">
        <v>0.01</v>
      </c>
      <c r="Y98">
        <v>0</v>
      </c>
      <c r="Z98">
        <v>477.92</v>
      </c>
      <c r="AA98">
        <v>490.55</v>
      </c>
      <c r="AB98">
        <v>0</v>
      </c>
      <c r="AC98">
        <v>0</v>
      </c>
      <c r="AD98">
        <v>1</v>
      </c>
      <c r="AE98">
        <v>0</v>
      </c>
      <c r="AF98" t="s">
        <v>127</v>
      </c>
      <c r="AG98">
        <v>3.0000000000000001E-3</v>
      </c>
      <c r="AH98">
        <v>2</v>
      </c>
      <c r="AI98">
        <v>65175316</v>
      </c>
      <c r="AJ98">
        <v>97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ROW(Source!A304)</f>
        <v>304</v>
      </c>
      <c r="B99">
        <v>65175332</v>
      </c>
      <c r="C99">
        <v>65175305</v>
      </c>
      <c r="D99">
        <v>59010118</v>
      </c>
      <c r="E99">
        <v>1</v>
      </c>
      <c r="F99">
        <v>1</v>
      </c>
      <c r="G99">
        <v>1</v>
      </c>
      <c r="H99">
        <v>3</v>
      </c>
      <c r="I99" t="s">
        <v>418</v>
      </c>
      <c r="J99" t="s">
        <v>419</v>
      </c>
      <c r="K99" t="s">
        <v>420</v>
      </c>
      <c r="L99">
        <v>1348</v>
      </c>
      <c r="N99">
        <v>1009</v>
      </c>
      <c r="O99" t="s">
        <v>368</v>
      </c>
      <c r="P99" t="s">
        <v>368</v>
      </c>
      <c r="Q99">
        <v>1000</v>
      </c>
      <c r="X99">
        <v>1E-4</v>
      </c>
      <c r="Y99">
        <v>70296.2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126</v>
      </c>
      <c r="AG99">
        <v>0</v>
      </c>
      <c r="AH99">
        <v>2</v>
      </c>
      <c r="AI99">
        <v>65175317</v>
      </c>
      <c r="AJ99">
        <v>98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ROW(Source!A304)</f>
        <v>304</v>
      </c>
      <c r="B100">
        <v>65175333</v>
      </c>
      <c r="C100">
        <v>65175305</v>
      </c>
      <c r="D100">
        <v>59016702</v>
      </c>
      <c r="E100">
        <v>1</v>
      </c>
      <c r="F100">
        <v>1</v>
      </c>
      <c r="G100">
        <v>1</v>
      </c>
      <c r="H100">
        <v>3</v>
      </c>
      <c r="I100" t="s">
        <v>421</v>
      </c>
      <c r="J100" t="s">
        <v>422</v>
      </c>
      <c r="K100" t="s">
        <v>423</v>
      </c>
      <c r="L100">
        <v>1346</v>
      </c>
      <c r="N100">
        <v>1009</v>
      </c>
      <c r="O100" t="s">
        <v>63</v>
      </c>
      <c r="P100" t="s">
        <v>63</v>
      </c>
      <c r="Q100">
        <v>1</v>
      </c>
      <c r="X100">
        <v>3.9E-2</v>
      </c>
      <c r="Y100">
        <v>83.06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126</v>
      </c>
      <c r="AG100">
        <v>0</v>
      </c>
      <c r="AH100">
        <v>2</v>
      </c>
      <c r="AI100">
        <v>65175318</v>
      </c>
      <c r="AJ100">
        <v>99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ROW(Source!A304)</f>
        <v>304</v>
      </c>
      <c r="B101">
        <v>65175334</v>
      </c>
      <c r="C101">
        <v>65175305</v>
      </c>
      <c r="D101">
        <v>59018823</v>
      </c>
      <c r="E101">
        <v>1</v>
      </c>
      <c r="F101">
        <v>1</v>
      </c>
      <c r="G101">
        <v>1</v>
      </c>
      <c r="H101">
        <v>3</v>
      </c>
      <c r="I101" t="s">
        <v>424</v>
      </c>
      <c r="J101" t="s">
        <v>425</v>
      </c>
      <c r="K101" t="s">
        <v>426</v>
      </c>
      <c r="L101">
        <v>1339</v>
      </c>
      <c r="N101">
        <v>1007</v>
      </c>
      <c r="O101" t="s">
        <v>53</v>
      </c>
      <c r="P101" t="s">
        <v>53</v>
      </c>
      <c r="Q101">
        <v>1</v>
      </c>
      <c r="X101">
        <v>0.01</v>
      </c>
      <c r="Y101">
        <v>7555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126</v>
      </c>
      <c r="AG101">
        <v>0</v>
      </c>
      <c r="AH101">
        <v>2</v>
      </c>
      <c r="AI101">
        <v>65175319</v>
      </c>
      <c r="AJ101">
        <v>100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ROW(Source!A304)</f>
        <v>304</v>
      </c>
      <c r="B102">
        <v>65175335</v>
      </c>
      <c r="C102">
        <v>65175305</v>
      </c>
      <c r="D102">
        <v>58938947</v>
      </c>
      <c r="E102">
        <v>109</v>
      </c>
      <c r="F102">
        <v>1</v>
      </c>
      <c r="G102">
        <v>1</v>
      </c>
      <c r="H102">
        <v>3</v>
      </c>
      <c r="I102" t="s">
        <v>378</v>
      </c>
      <c r="J102" t="s">
        <v>3</v>
      </c>
      <c r="K102" t="s">
        <v>379</v>
      </c>
      <c r="L102">
        <v>3277935</v>
      </c>
      <c r="N102">
        <v>1013</v>
      </c>
      <c r="O102" t="s">
        <v>380</v>
      </c>
      <c r="P102" t="s">
        <v>380</v>
      </c>
      <c r="Q102">
        <v>1</v>
      </c>
      <c r="X102">
        <v>2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 t="s">
        <v>126</v>
      </c>
      <c r="AG102">
        <v>0</v>
      </c>
      <c r="AH102">
        <v>2</v>
      </c>
      <c r="AI102">
        <v>65175320</v>
      </c>
      <c r="AJ102">
        <v>101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ROW(Source!A305)</f>
        <v>305</v>
      </c>
      <c r="B103">
        <v>65178508</v>
      </c>
      <c r="C103">
        <v>65178489</v>
      </c>
      <c r="D103">
        <v>58933394</v>
      </c>
      <c r="E103">
        <v>109</v>
      </c>
      <c r="F103">
        <v>1</v>
      </c>
      <c r="G103">
        <v>1</v>
      </c>
      <c r="H103">
        <v>1</v>
      </c>
      <c r="I103" t="s">
        <v>331</v>
      </c>
      <c r="J103" t="s">
        <v>3</v>
      </c>
      <c r="K103" t="s">
        <v>332</v>
      </c>
      <c r="L103">
        <v>1369</v>
      </c>
      <c r="N103">
        <v>1013</v>
      </c>
      <c r="O103" t="s">
        <v>333</v>
      </c>
      <c r="P103" t="s">
        <v>333</v>
      </c>
      <c r="Q103">
        <v>1</v>
      </c>
      <c r="X103">
        <v>16.7</v>
      </c>
      <c r="Y103">
        <v>0</v>
      </c>
      <c r="Z103">
        <v>0</v>
      </c>
      <c r="AA103">
        <v>0</v>
      </c>
      <c r="AB103">
        <v>399.03</v>
      </c>
      <c r="AC103">
        <v>0</v>
      </c>
      <c r="AD103">
        <v>1</v>
      </c>
      <c r="AE103">
        <v>1</v>
      </c>
      <c r="AF103" t="s">
        <v>127</v>
      </c>
      <c r="AG103">
        <v>5.01</v>
      </c>
      <c r="AH103">
        <v>2</v>
      </c>
      <c r="AI103">
        <v>65178490</v>
      </c>
      <c r="AJ103">
        <v>102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ROW(Source!A305)</f>
        <v>305</v>
      </c>
      <c r="B104">
        <v>65178509</v>
      </c>
      <c r="C104">
        <v>65178489</v>
      </c>
      <c r="D104">
        <v>58933396</v>
      </c>
      <c r="E104">
        <v>109</v>
      </c>
      <c r="F104">
        <v>1</v>
      </c>
      <c r="G104">
        <v>1</v>
      </c>
      <c r="H104">
        <v>1</v>
      </c>
      <c r="I104" t="s">
        <v>334</v>
      </c>
      <c r="J104" t="s">
        <v>3</v>
      </c>
      <c r="K104" t="s">
        <v>335</v>
      </c>
      <c r="L104">
        <v>1369</v>
      </c>
      <c r="N104">
        <v>1013</v>
      </c>
      <c r="O104" t="s">
        <v>333</v>
      </c>
      <c r="P104" t="s">
        <v>333</v>
      </c>
      <c r="Q104">
        <v>1</v>
      </c>
      <c r="X104">
        <v>11.29</v>
      </c>
      <c r="Y104">
        <v>0</v>
      </c>
      <c r="Z104">
        <v>0</v>
      </c>
      <c r="AA104">
        <v>0</v>
      </c>
      <c r="AB104">
        <v>435.64</v>
      </c>
      <c r="AC104">
        <v>0</v>
      </c>
      <c r="AD104">
        <v>1</v>
      </c>
      <c r="AE104">
        <v>1</v>
      </c>
      <c r="AF104" t="s">
        <v>127</v>
      </c>
      <c r="AG104">
        <v>3.3869999999999996</v>
      </c>
      <c r="AH104">
        <v>2</v>
      </c>
      <c r="AI104">
        <v>65178491</v>
      </c>
      <c r="AJ104">
        <v>103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ROW(Source!A305)</f>
        <v>305</v>
      </c>
      <c r="B105">
        <v>65178510</v>
      </c>
      <c r="C105">
        <v>65178489</v>
      </c>
      <c r="D105">
        <v>58933400</v>
      </c>
      <c r="E105">
        <v>109</v>
      </c>
      <c r="F105">
        <v>1</v>
      </c>
      <c r="G105">
        <v>1</v>
      </c>
      <c r="H105">
        <v>1</v>
      </c>
      <c r="I105" t="s">
        <v>403</v>
      </c>
      <c r="J105" t="s">
        <v>3</v>
      </c>
      <c r="K105" t="s">
        <v>404</v>
      </c>
      <c r="L105">
        <v>1369</v>
      </c>
      <c r="N105">
        <v>1013</v>
      </c>
      <c r="O105" t="s">
        <v>333</v>
      </c>
      <c r="P105" t="s">
        <v>333</v>
      </c>
      <c r="Q105">
        <v>1</v>
      </c>
      <c r="X105">
        <v>14.06</v>
      </c>
      <c r="Y105">
        <v>0</v>
      </c>
      <c r="Z105">
        <v>0</v>
      </c>
      <c r="AA105">
        <v>0</v>
      </c>
      <c r="AB105">
        <v>490.55</v>
      </c>
      <c r="AC105">
        <v>0</v>
      </c>
      <c r="AD105">
        <v>1</v>
      </c>
      <c r="AE105">
        <v>1</v>
      </c>
      <c r="AF105" t="s">
        <v>127</v>
      </c>
      <c r="AG105">
        <v>4.218</v>
      </c>
      <c r="AH105">
        <v>2</v>
      </c>
      <c r="AI105">
        <v>65178492</v>
      </c>
      <c r="AJ105">
        <v>104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ROW(Source!A305)</f>
        <v>305</v>
      </c>
      <c r="B106">
        <v>65178511</v>
      </c>
      <c r="C106">
        <v>65178489</v>
      </c>
      <c r="D106">
        <v>58933403</v>
      </c>
      <c r="E106">
        <v>109</v>
      </c>
      <c r="F106">
        <v>1</v>
      </c>
      <c r="G106">
        <v>1</v>
      </c>
      <c r="H106">
        <v>1</v>
      </c>
      <c r="I106" t="s">
        <v>409</v>
      </c>
      <c r="J106" t="s">
        <v>3</v>
      </c>
      <c r="K106" t="s">
        <v>410</v>
      </c>
      <c r="L106">
        <v>1369</v>
      </c>
      <c r="N106">
        <v>1013</v>
      </c>
      <c r="O106" t="s">
        <v>333</v>
      </c>
      <c r="P106" t="s">
        <v>333</v>
      </c>
      <c r="Q106">
        <v>1</v>
      </c>
      <c r="X106">
        <v>8.57</v>
      </c>
      <c r="Y106">
        <v>0</v>
      </c>
      <c r="Z106">
        <v>0</v>
      </c>
      <c r="AA106">
        <v>0</v>
      </c>
      <c r="AB106">
        <v>563.76</v>
      </c>
      <c r="AC106">
        <v>0</v>
      </c>
      <c r="AD106">
        <v>1</v>
      </c>
      <c r="AE106">
        <v>1</v>
      </c>
      <c r="AF106" t="s">
        <v>127</v>
      </c>
      <c r="AG106">
        <v>2.5710000000000002</v>
      </c>
      <c r="AH106">
        <v>2</v>
      </c>
      <c r="AI106">
        <v>65178493</v>
      </c>
      <c r="AJ106">
        <v>105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ROW(Source!A305)</f>
        <v>305</v>
      </c>
      <c r="B107">
        <v>65178512</v>
      </c>
      <c r="C107">
        <v>65178489</v>
      </c>
      <c r="D107">
        <v>58933407</v>
      </c>
      <c r="E107">
        <v>109</v>
      </c>
      <c r="F107">
        <v>1</v>
      </c>
      <c r="G107">
        <v>1</v>
      </c>
      <c r="H107">
        <v>1</v>
      </c>
      <c r="I107" t="s">
        <v>399</v>
      </c>
      <c r="J107" t="s">
        <v>3</v>
      </c>
      <c r="K107" t="s">
        <v>400</v>
      </c>
      <c r="L107">
        <v>1369</v>
      </c>
      <c r="N107">
        <v>1013</v>
      </c>
      <c r="O107" t="s">
        <v>333</v>
      </c>
      <c r="P107" t="s">
        <v>333</v>
      </c>
      <c r="Q107">
        <v>1</v>
      </c>
      <c r="X107">
        <v>0.17</v>
      </c>
      <c r="Y107">
        <v>0</v>
      </c>
      <c r="Z107">
        <v>0</v>
      </c>
      <c r="AA107">
        <v>0</v>
      </c>
      <c r="AB107">
        <v>658.94</v>
      </c>
      <c r="AC107">
        <v>0</v>
      </c>
      <c r="AD107">
        <v>1</v>
      </c>
      <c r="AE107">
        <v>1</v>
      </c>
      <c r="AF107" t="s">
        <v>127</v>
      </c>
      <c r="AG107">
        <v>5.1000000000000004E-2</v>
      </c>
      <c r="AH107">
        <v>2</v>
      </c>
      <c r="AI107">
        <v>65178494</v>
      </c>
      <c r="AJ107">
        <v>106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ROW(Source!A305)</f>
        <v>305</v>
      </c>
      <c r="B108">
        <v>65178513</v>
      </c>
      <c r="C108">
        <v>65178489</v>
      </c>
      <c r="D108">
        <v>37064876</v>
      </c>
      <c r="E108">
        <v>109</v>
      </c>
      <c r="F108">
        <v>1</v>
      </c>
      <c r="G108">
        <v>1</v>
      </c>
      <c r="H108">
        <v>1</v>
      </c>
      <c r="I108" t="s">
        <v>336</v>
      </c>
      <c r="J108" t="s">
        <v>3</v>
      </c>
      <c r="K108" t="s">
        <v>337</v>
      </c>
      <c r="L108">
        <v>1191</v>
      </c>
      <c r="N108">
        <v>1013</v>
      </c>
      <c r="O108" t="s">
        <v>326</v>
      </c>
      <c r="P108" t="s">
        <v>326</v>
      </c>
      <c r="Q108">
        <v>1</v>
      </c>
      <c r="X108">
        <v>2.06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2</v>
      </c>
      <c r="AF108" t="s">
        <v>127</v>
      </c>
      <c r="AG108">
        <v>0.61799999999999999</v>
      </c>
      <c r="AH108">
        <v>2</v>
      </c>
      <c r="AI108">
        <v>65178495</v>
      </c>
      <c r="AJ108">
        <v>107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ROW(Source!A305)</f>
        <v>305</v>
      </c>
      <c r="B109">
        <v>65178514</v>
      </c>
      <c r="C109">
        <v>65178489</v>
      </c>
      <c r="D109">
        <v>59054880</v>
      </c>
      <c r="E109">
        <v>1</v>
      </c>
      <c r="F109">
        <v>1</v>
      </c>
      <c r="G109">
        <v>1</v>
      </c>
      <c r="H109">
        <v>2</v>
      </c>
      <c r="I109" t="s">
        <v>348</v>
      </c>
      <c r="J109" t="s">
        <v>349</v>
      </c>
      <c r="K109" t="s">
        <v>350</v>
      </c>
      <c r="L109">
        <v>1368</v>
      </c>
      <c r="N109">
        <v>1011</v>
      </c>
      <c r="O109" t="s">
        <v>341</v>
      </c>
      <c r="P109" t="s">
        <v>341</v>
      </c>
      <c r="Q109">
        <v>1</v>
      </c>
      <c r="X109">
        <v>0.02</v>
      </c>
      <c r="Y109">
        <v>0</v>
      </c>
      <c r="Z109">
        <v>1551.19</v>
      </c>
      <c r="AA109">
        <v>658.94</v>
      </c>
      <c r="AB109">
        <v>0</v>
      </c>
      <c r="AC109">
        <v>0</v>
      </c>
      <c r="AD109">
        <v>1</v>
      </c>
      <c r="AE109">
        <v>0</v>
      </c>
      <c r="AF109" t="s">
        <v>127</v>
      </c>
      <c r="AG109">
        <v>6.0000000000000001E-3</v>
      </c>
      <c r="AH109">
        <v>2</v>
      </c>
      <c r="AI109">
        <v>65178496</v>
      </c>
      <c r="AJ109">
        <v>108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ROW(Source!A305)</f>
        <v>305</v>
      </c>
      <c r="B110">
        <v>65178515</v>
      </c>
      <c r="C110">
        <v>65178489</v>
      </c>
      <c r="D110">
        <v>59054978</v>
      </c>
      <c r="E110">
        <v>1</v>
      </c>
      <c r="F110">
        <v>1</v>
      </c>
      <c r="G110">
        <v>1</v>
      </c>
      <c r="H110">
        <v>2</v>
      </c>
      <c r="I110" t="s">
        <v>352</v>
      </c>
      <c r="J110" t="s">
        <v>353</v>
      </c>
      <c r="K110" t="s">
        <v>354</v>
      </c>
      <c r="L110">
        <v>1368</v>
      </c>
      <c r="N110">
        <v>1011</v>
      </c>
      <c r="O110" t="s">
        <v>341</v>
      </c>
      <c r="P110" t="s">
        <v>341</v>
      </c>
      <c r="Q110">
        <v>1</v>
      </c>
      <c r="X110">
        <v>2</v>
      </c>
      <c r="Y110">
        <v>0</v>
      </c>
      <c r="Z110">
        <v>1.75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127</v>
      </c>
      <c r="AG110">
        <v>0.6</v>
      </c>
      <c r="AH110">
        <v>2</v>
      </c>
      <c r="AI110">
        <v>65178497</v>
      </c>
      <c r="AJ110">
        <v>109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ROW(Source!A305)</f>
        <v>305</v>
      </c>
      <c r="B111">
        <v>65178516</v>
      </c>
      <c r="C111">
        <v>65178489</v>
      </c>
      <c r="D111">
        <v>59055023</v>
      </c>
      <c r="E111">
        <v>1</v>
      </c>
      <c r="F111">
        <v>1</v>
      </c>
      <c r="G111">
        <v>1</v>
      </c>
      <c r="H111">
        <v>2</v>
      </c>
      <c r="I111" t="s">
        <v>411</v>
      </c>
      <c r="J111" t="s">
        <v>412</v>
      </c>
      <c r="K111" t="s">
        <v>413</v>
      </c>
      <c r="L111">
        <v>1368</v>
      </c>
      <c r="N111">
        <v>1011</v>
      </c>
      <c r="O111" t="s">
        <v>341</v>
      </c>
      <c r="P111" t="s">
        <v>341</v>
      </c>
      <c r="Q111">
        <v>1</v>
      </c>
      <c r="X111">
        <v>2.0099999999999998</v>
      </c>
      <c r="Y111">
        <v>0</v>
      </c>
      <c r="Z111">
        <v>23.43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127</v>
      </c>
      <c r="AG111">
        <v>0.60299999999999987</v>
      </c>
      <c r="AH111">
        <v>2</v>
      </c>
      <c r="AI111">
        <v>65178498</v>
      </c>
      <c r="AJ111">
        <v>110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ROW(Source!A305)</f>
        <v>305</v>
      </c>
      <c r="B112">
        <v>65178517</v>
      </c>
      <c r="C112">
        <v>65178489</v>
      </c>
      <c r="D112">
        <v>59055618</v>
      </c>
      <c r="E112">
        <v>1</v>
      </c>
      <c r="F112">
        <v>1</v>
      </c>
      <c r="G112">
        <v>1</v>
      </c>
      <c r="H112">
        <v>2</v>
      </c>
      <c r="I112" t="s">
        <v>414</v>
      </c>
      <c r="J112" t="s">
        <v>415</v>
      </c>
      <c r="K112" t="s">
        <v>416</v>
      </c>
      <c r="L112">
        <v>1368</v>
      </c>
      <c r="N112">
        <v>1011</v>
      </c>
      <c r="O112" t="s">
        <v>341</v>
      </c>
      <c r="P112" t="s">
        <v>341</v>
      </c>
      <c r="Q112">
        <v>1</v>
      </c>
      <c r="X112">
        <v>2.0099999999999998</v>
      </c>
      <c r="Y112">
        <v>0</v>
      </c>
      <c r="Z112">
        <v>995.51</v>
      </c>
      <c r="AA112">
        <v>563.76</v>
      </c>
      <c r="AB112">
        <v>0</v>
      </c>
      <c r="AC112">
        <v>0</v>
      </c>
      <c r="AD112">
        <v>1</v>
      </c>
      <c r="AE112">
        <v>0</v>
      </c>
      <c r="AF112" t="s">
        <v>127</v>
      </c>
      <c r="AG112">
        <v>0.60299999999999987</v>
      </c>
      <c r="AH112">
        <v>2</v>
      </c>
      <c r="AI112">
        <v>65178499</v>
      </c>
      <c r="AJ112">
        <v>111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ROW(Source!A305)</f>
        <v>305</v>
      </c>
      <c r="B113">
        <v>65178518</v>
      </c>
      <c r="C113">
        <v>65178489</v>
      </c>
      <c r="D113">
        <v>59055768</v>
      </c>
      <c r="E113">
        <v>1</v>
      </c>
      <c r="F113">
        <v>1</v>
      </c>
      <c r="G113">
        <v>1</v>
      </c>
      <c r="H113">
        <v>2</v>
      </c>
      <c r="I113" t="s">
        <v>358</v>
      </c>
      <c r="J113" t="s">
        <v>359</v>
      </c>
      <c r="K113" t="s">
        <v>360</v>
      </c>
      <c r="L113">
        <v>1368</v>
      </c>
      <c r="N113">
        <v>1011</v>
      </c>
      <c r="O113" t="s">
        <v>341</v>
      </c>
      <c r="P113" t="s">
        <v>341</v>
      </c>
      <c r="Q113">
        <v>1</v>
      </c>
      <c r="X113">
        <v>0.03</v>
      </c>
      <c r="Y113">
        <v>0</v>
      </c>
      <c r="Z113">
        <v>477.92</v>
      </c>
      <c r="AA113">
        <v>490.55</v>
      </c>
      <c r="AB113">
        <v>0</v>
      </c>
      <c r="AC113">
        <v>0</v>
      </c>
      <c r="AD113">
        <v>1</v>
      </c>
      <c r="AE113">
        <v>0</v>
      </c>
      <c r="AF113" t="s">
        <v>127</v>
      </c>
      <c r="AG113">
        <v>8.9999999999999993E-3</v>
      </c>
      <c r="AH113">
        <v>2</v>
      </c>
      <c r="AI113">
        <v>65178500</v>
      </c>
      <c r="AJ113">
        <v>112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ROW(Source!A305)</f>
        <v>305</v>
      </c>
      <c r="B114">
        <v>65178519</v>
      </c>
      <c r="C114">
        <v>65178489</v>
      </c>
      <c r="D114">
        <v>59010057</v>
      </c>
      <c r="E114">
        <v>1</v>
      </c>
      <c r="F114">
        <v>1</v>
      </c>
      <c r="G114">
        <v>1</v>
      </c>
      <c r="H114">
        <v>3</v>
      </c>
      <c r="I114" t="s">
        <v>427</v>
      </c>
      <c r="J114" t="s">
        <v>428</v>
      </c>
      <c r="K114" t="s">
        <v>429</v>
      </c>
      <c r="L114">
        <v>1348</v>
      </c>
      <c r="N114">
        <v>1009</v>
      </c>
      <c r="O114" t="s">
        <v>368</v>
      </c>
      <c r="P114" t="s">
        <v>368</v>
      </c>
      <c r="Q114">
        <v>1000</v>
      </c>
      <c r="X114">
        <v>2.8999999999999998E-3</v>
      </c>
      <c r="Y114">
        <v>130318.74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126</v>
      </c>
      <c r="AG114">
        <v>0</v>
      </c>
      <c r="AH114">
        <v>2</v>
      </c>
      <c r="AI114">
        <v>65178501</v>
      </c>
      <c r="AJ114">
        <v>113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ROW(Source!A305)</f>
        <v>305</v>
      </c>
      <c r="B115">
        <v>65178520</v>
      </c>
      <c r="C115">
        <v>65178489</v>
      </c>
      <c r="D115">
        <v>59010058</v>
      </c>
      <c r="E115">
        <v>1</v>
      </c>
      <c r="F115">
        <v>1</v>
      </c>
      <c r="G115">
        <v>1</v>
      </c>
      <c r="H115">
        <v>3</v>
      </c>
      <c r="I115" t="s">
        <v>430</v>
      </c>
      <c r="J115" t="s">
        <v>431</v>
      </c>
      <c r="K115" t="s">
        <v>432</v>
      </c>
      <c r="L115">
        <v>1348</v>
      </c>
      <c r="N115">
        <v>1009</v>
      </c>
      <c r="O115" t="s">
        <v>368</v>
      </c>
      <c r="P115" t="s">
        <v>368</v>
      </c>
      <c r="Q115">
        <v>1000</v>
      </c>
      <c r="X115">
        <v>1E-4</v>
      </c>
      <c r="Y115">
        <v>118690.15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126</v>
      </c>
      <c r="AG115">
        <v>0</v>
      </c>
      <c r="AH115">
        <v>2</v>
      </c>
      <c r="AI115">
        <v>65178502</v>
      </c>
      <c r="AJ115">
        <v>114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ROW(Source!A305)</f>
        <v>305</v>
      </c>
      <c r="B116">
        <v>65178521</v>
      </c>
      <c r="C116">
        <v>65178489</v>
      </c>
      <c r="D116">
        <v>59010118</v>
      </c>
      <c r="E116">
        <v>1</v>
      </c>
      <c r="F116">
        <v>1</v>
      </c>
      <c r="G116">
        <v>1</v>
      </c>
      <c r="H116">
        <v>3</v>
      </c>
      <c r="I116" t="s">
        <v>418</v>
      </c>
      <c r="J116" t="s">
        <v>419</v>
      </c>
      <c r="K116" t="s">
        <v>420</v>
      </c>
      <c r="L116">
        <v>1348</v>
      </c>
      <c r="N116">
        <v>1009</v>
      </c>
      <c r="O116" t="s">
        <v>368</v>
      </c>
      <c r="P116" t="s">
        <v>368</v>
      </c>
      <c r="Q116">
        <v>1000</v>
      </c>
      <c r="X116">
        <v>1E-4</v>
      </c>
      <c r="Y116">
        <v>70296.2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126</v>
      </c>
      <c r="AG116">
        <v>0</v>
      </c>
      <c r="AH116">
        <v>2</v>
      </c>
      <c r="AI116">
        <v>65178503</v>
      </c>
      <c r="AJ116">
        <v>115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ROW(Source!A305)</f>
        <v>305</v>
      </c>
      <c r="B117">
        <v>65178522</v>
      </c>
      <c r="C117">
        <v>65178489</v>
      </c>
      <c r="D117">
        <v>59015476</v>
      </c>
      <c r="E117">
        <v>1</v>
      </c>
      <c r="F117">
        <v>1</v>
      </c>
      <c r="G117">
        <v>1</v>
      </c>
      <c r="H117">
        <v>3</v>
      </c>
      <c r="I117" t="s">
        <v>433</v>
      </c>
      <c r="J117" t="s">
        <v>434</v>
      </c>
      <c r="K117" t="s">
        <v>435</v>
      </c>
      <c r="L117">
        <v>1346</v>
      </c>
      <c r="N117">
        <v>1009</v>
      </c>
      <c r="O117" t="s">
        <v>63</v>
      </c>
      <c r="P117" t="s">
        <v>63</v>
      </c>
      <c r="Q117">
        <v>1</v>
      </c>
      <c r="X117">
        <v>9.4</v>
      </c>
      <c r="Y117">
        <v>94.04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126</v>
      </c>
      <c r="AG117">
        <v>0</v>
      </c>
      <c r="AH117">
        <v>2</v>
      </c>
      <c r="AI117">
        <v>65178504</v>
      </c>
      <c r="AJ117">
        <v>116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ROW(Source!A305)</f>
        <v>305</v>
      </c>
      <c r="B118">
        <v>65178523</v>
      </c>
      <c r="C118">
        <v>65178489</v>
      </c>
      <c r="D118">
        <v>59016702</v>
      </c>
      <c r="E118">
        <v>1</v>
      </c>
      <c r="F118">
        <v>1</v>
      </c>
      <c r="G118">
        <v>1</v>
      </c>
      <c r="H118">
        <v>3</v>
      </c>
      <c r="I118" t="s">
        <v>421</v>
      </c>
      <c r="J118" t="s">
        <v>422</v>
      </c>
      <c r="K118" t="s">
        <v>423</v>
      </c>
      <c r="L118">
        <v>1346</v>
      </c>
      <c r="N118">
        <v>1009</v>
      </c>
      <c r="O118" t="s">
        <v>63</v>
      </c>
      <c r="P118" t="s">
        <v>63</v>
      </c>
      <c r="Q118">
        <v>1</v>
      </c>
      <c r="X118">
        <v>3.9E-2</v>
      </c>
      <c r="Y118">
        <v>83.06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126</v>
      </c>
      <c r="AG118">
        <v>0</v>
      </c>
      <c r="AH118">
        <v>2</v>
      </c>
      <c r="AI118">
        <v>65178505</v>
      </c>
      <c r="AJ118">
        <v>117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ROW(Source!A305)</f>
        <v>305</v>
      </c>
      <c r="B119">
        <v>65178524</v>
      </c>
      <c r="C119">
        <v>65178489</v>
      </c>
      <c r="D119">
        <v>59018823</v>
      </c>
      <c r="E119">
        <v>1</v>
      </c>
      <c r="F119">
        <v>1</v>
      </c>
      <c r="G119">
        <v>1</v>
      </c>
      <c r="H119">
        <v>3</v>
      </c>
      <c r="I119" t="s">
        <v>424</v>
      </c>
      <c r="J119" t="s">
        <v>425</v>
      </c>
      <c r="K119" t="s">
        <v>426</v>
      </c>
      <c r="L119">
        <v>1339</v>
      </c>
      <c r="N119">
        <v>1007</v>
      </c>
      <c r="O119" t="s">
        <v>53</v>
      </c>
      <c r="P119" t="s">
        <v>53</v>
      </c>
      <c r="Q119">
        <v>1</v>
      </c>
      <c r="X119">
        <v>0.01</v>
      </c>
      <c r="Y119">
        <v>7555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126</v>
      </c>
      <c r="AG119">
        <v>0</v>
      </c>
      <c r="AH119">
        <v>2</v>
      </c>
      <c r="AI119">
        <v>65178506</v>
      </c>
      <c r="AJ119">
        <v>118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ROW(Source!A305)</f>
        <v>305</v>
      </c>
      <c r="B120">
        <v>65178525</v>
      </c>
      <c r="C120">
        <v>65178489</v>
      </c>
      <c r="D120">
        <v>58938947</v>
      </c>
      <c r="E120">
        <v>109</v>
      </c>
      <c r="F120">
        <v>1</v>
      </c>
      <c r="G120">
        <v>1</v>
      </c>
      <c r="H120">
        <v>3</v>
      </c>
      <c r="I120" t="s">
        <v>378</v>
      </c>
      <c r="J120" t="s">
        <v>3</v>
      </c>
      <c r="K120" t="s">
        <v>379</v>
      </c>
      <c r="L120">
        <v>3277935</v>
      </c>
      <c r="N120">
        <v>1013</v>
      </c>
      <c r="O120" t="s">
        <v>380</v>
      </c>
      <c r="P120" t="s">
        <v>380</v>
      </c>
      <c r="Q120">
        <v>1</v>
      </c>
      <c r="X120">
        <v>2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 t="s">
        <v>126</v>
      </c>
      <c r="AG120">
        <v>0</v>
      </c>
      <c r="AH120">
        <v>2</v>
      </c>
      <c r="AI120">
        <v>65178507</v>
      </c>
      <c r="AJ120">
        <v>119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ROW(Source!A306)</f>
        <v>306</v>
      </c>
      <c r="B121">
        <v>65175343</v>
      </c>
      <c r="C121">
        <v>65175336</v>
      </c>
      <c r="D121">
        <v>63884328</v>
      </c>
      <c r="E121">
        <v>112</v>
      </c>
      <c r="F121">
        <v>1</v>
      </c>
      <c r="G121">
        <v>1</v>
      </c>
      <c r="H121">
        <v>1</v>
      </c>
      <c r="I121" t="s">
        <v>334</v>
      </c>
      <c r="J121" t="s">
        <v>3</v>
      </c>
      <c r="K121" t="s">
        <v>335</v>
      </c>
      <c r="L121">
        <v>1369</v>
      </c>
      <c r="N121">
        <v>1013</v>
      </c>
      <c r="O121" t="s">
        <v>333</v>
      </c>
      <c r="P121" t="s">
        <v>333</v>
      </c>
      <c r="Q121">
        <v>1</v>
      </c>
      <c r="X121">
        <v>3.23</v>
      </c>
      <c r="Y121">
        <v>0</v>
      </c>
      <c r="Z121">
        <v>0</v>
      </c>
      <c r="AA121">
        <v>0</v>
      </c>
      <c r="AB121">
        <v>435.64</v>
      </c>
      <c r="AC121">
        <v>0</v>
      </c>
      <c r="AD121">
        <v>1</v>
      </c>
      <c r="AE121">
        <v>1</v>
      </c>
      <c r="AF121" t="s">
        <v>127</v>
      </c>
      <c r="AG121">
        <v>0.96899999999999997</v>
      </c>
      <c r="AH121">
        <v>2</v>
      </c>
      <c r="AI121">
        <v>65175337</v>
      </c>
      <c r="AJ121">
        <v>120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ROW(Source!A306)</f>
        <v>306</v>
      </c>
      <c r="B122">
        <v>65175344</v>
      </c>
      <c r="C122">
        <v>65175336</v>
      </c>
      <c r="D122">
        <v>63884336</v>
      </c>
      <c r="E122">
        <v>112</v>
      </c>
      <c r="F122">
        <v>1</v>
      </c>
      <c r="G122">
        <v>1</v>
      </c>
      <c r="H122">
        <v>1</v>
      </c>
      <c r="I122" t="s">
        <v>409</v>
      </c>
      <c r="J122" t="s">
        <v>3</v>
      </c>
      <c r="K122" t="s">
        <v>410</v>
      </c>
      <c r="L122">
        <v>1369</v>
      </c>
      <c r="N122">
        <v>1013</v>
      </c>
      <c r="O122" t="s">
        <v>333</v>
      </c>
      <c r="P122" t="s">
        <v>333</v>
      </c>
      <c r="Q122">
        <v>1</v>
      </c>
      <c r="X122">
        <v>3.23</v>
      </c>
      <c r="Y122">
        <v>0</v>
      </c>
      <c r="Z122">
        <v>0</v>
      </c>
      <c r="AA122">
        <v>0</v>
      </c>
      <c r="AB122">
        <v>563.76</v>
      </c>
      <c r="AC122">
        <v>0</v>
      </c>
      <c r="AD122">
        <v>1</v>
      </c>
      <c r="AE122">
        <v>1</v>
      </c>
      <c r="AF122" t="s">
        <v>127</v>
      </c>
      <c r="AG122">
        <v>0.96899999999999997</v>
      </c>
      <c r="AH122">
        <v>2</v>
      </c>
      <c r="AI122">
        <v>65175338</v>
      </c>
      <c r="AJ122">
        <v>121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ROW(Source!A306)</f>
        <v>306</v>
      </c>
      <c r="B123">
        <v>65175345</v>
      </c>
      <c r="C123">
        <v>65175336</v>
      </c>
      <c r="D123">
        <v>37064876</v>
      </c>
      <c r="E123">
        <v>112</v>
      </c>
      <c r="F123">
        <v>1</v>
      </c>
      <c r="G123">
        <v>1</v>
      </c>
      <c r="H123">
        <v>1</v>
      </c>
      <c r="I123" t="s">
        <v>336</v>
      </c>
      <c r="J123" t="s">
        <v>3</v>
      </c>
      <c r="K123" t="s">
        <v>337</v>
      </c>
      <c r="L123">
        <v>1191</v>
      </c>
      <c r="N123">
        <v>1013</v>
      </c>
      <c r="O123" t="s">
        <v>326</v>
      </c>
      <c r="P123" t="s">
        <v>326</v>
      </c>
      <c r="Q123">
        <v>1</v>
      </c>
      <c r="X123">
        <v>0.49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2</v>
      </c>
      <c r="AF123" t="s">
        <v>127</v>
      </c>
      <c r="AG123">
        <v>0.14699999999999999</v>
      </c>
      <c r="AH123">
        <v>2</v>
      </c>
      <c r="AI123">
        <v>65175339</v>
      </c>
      <c r="AJ123">
        <v>122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ROW(Source!A306)</f>
        <v>306</v>
      </c>
      <c r="B124">
        <v>65175346</v>
      </c>
      <c r="C124">
        <v>65175336</v>
      </c>
      <c r="D124">
        <v>64001688</v>
      </c>
      <c r="E124">
        <v>1</v>
      </c>
      <c r="F124">
        <v>1</v>
      </c>
      <c r="G124">
        <v>1</v>
      </c>
      <c r="H124">
        <v>2</v>
      </c>
      <c r="I124" t="s">
        <v>436</v>
      </c>
      <c r="J124" t="s">
        <v>437</v>
      </c>
      <c r="K124" t="s">
        <v>438</v>
      </c>
      <c r="L124">
        <v>1368</v>
      </c>
      <c r="N124">
        <v>1011</v>
      </c>
      <c r="O124" t="s">
        <v>341</v>
      </c>
      <c r="P124" t="s">
        <v>341</v>
      </c>
      <c r="Q124">
        <v>1</v>
      </c>
      <c r="X124">
        <v>0.49</v>
      </c>
      <c r="Y124">
        <v>0</v>
      </c>
      <c r="Z124">
        <v>346.73</v>
      </c>
      <c r="AA124">
        <v>490.55</v>
      </c>
      <c r="AB124">
        <v>0</v>
      </c>
      <c r="AC124">
        <v>0</v>
      </c>
      <c r="AD124">
        <v>1</v>
      </c>
      <c r="AE124">
        <v>0</v>
      </c>
      <c r="AF124" t="s">
        <v>127</v>
      </c>
      <c r="AG124">
        <v>0.14699999999999999</v>
      </c>
      <c r="AH124">
        <v>2</v>
      </c>
      <c r="AI124">
        <v>65175340</v>
      </c>
      <c r="AJ124">
        <v>123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ROW(Source!A306)</f>
        <v>306</v>
      </c>
      <c r="B125">
        <v>65175347</v>
      </c>
      <c r="C125">
        <v>65175336</v>
      </c>
      <c r="D125">
        <v>63953148</v>
      </c>
      <c r="E125">
        <v>1</v>
      </c>
      <c r="F125">
        <v>1</v>
      </c>
      <c r="G125">
        <v>1</v>
      </c>
      <c r="H125">
        <v>3</v>
      </c>
      <c r="I125" t="s">
        <v>439</v>
      </c>
      <c r="J125" t="s">
        <v>440</v>
      </c>
      <c r="K125" t="s">
        <v>441</v>
      </c>
      <c r="L125">
        <v>1346</v>
      </c>
      <c r="N125">
        <v>1009</v>
      </c>
      <c r="O125" t="s">
        <v>63</v>
      </c>
      <c r="P125" t="s">
        <v>63</v>
      </c>
      <c r="Q125">
        <v>1</v>
      </c>
      <c r="X125">
        <v>4.423</v>
      </c>
      <c r="Y125">
        <v>41.38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126</v>
      </c>
      <c r="AG125">
        <v>0</v>
      </c>
      <c r="AH125">
        <v>2</v>
      </c>
      <c r="AI125">
        <v>65175341</v>
      </c>
      <c r="AJ125">
        <v>124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ROW(Source!A306)</f>
        <v>306</v>
      </c>
      <c r="B126">
        <v>65175348</v>
      </c>
      <c r="C126">
        <v>65175336</v>
      </c>
      <c r="D126">
        <v>63889959</v>
      </c>
      <c r="E126">
        <v>112</v>
      </c>
      <c r="F126">
        <v>1</v>
      </c>
      <c r="G126">
        <v>1</v>
      </c>
      <c r="H126">
        <v>3</v>
      </c>
      <c r="I126" t="s">
        <v>378</v>
      </c>
      <c r="J126" t="s">
        <v>3</v>
      </c>
      <c r="K126" t="s">
        <v>379</v>
      </c>
      <c r="L126">
        <v>3277935</v>
      </c>
      <c r="N126">
        <v>1013</v>
      </c>
      <c r="O126" t="s">
        <v>380</v>
      </c>
      <c r="P126" t="s">
        <v>380</v>
      </c>
      <c r="Q126">
        <v>1</v>
      </c>
      <c r="X126">
        <v>2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 t="s">
        <v>126</v>
      </c>
      <c r="AG126">
        <v>0</v>
      </c>
      <c r="AH126">
        <v>2</v>
      </c>
      <c r="AI126">
        <v>65175342</v>
      </c>
      <c r="AJ126">
        <v>125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ROW(Source!A307)</f>
        <v>307</v>
      </c>
      <c r="B127">
        <v>65175670</v>
      </c>
      <c r="C127">
        <v>65175666</v>
      </c>
      <c r="D127">
        <v>58933403</v>
      </c>
      <c r="E127">
        <v>109</v>
      </c>
      <c r="F127">
        <v>1</v>
      </c>
      <c r="G127">
        <v>1</v>
      </c>
      <c r="H127">
        <v>1</v>
      </c>
      <c r="I127" t="s">
        <v>409</v>
      </c>
      <c r="J127" t="s">
        <v>3</v>
      </c>
      <c r="K127" t="s">
        <v>410</v>
      </c>
      <c r="L127">
        <v>1369</v>
      </c>
      <c r="N127">
        <v>1013</v>
      </c>
      <c r="O127" t="s">
        <v>333</v>
      </c>
      <c r="P127" t="s">
        <v>333</v>
      </c>
      <c r="Q127">
        <v>1</v>
      </c>
      <c r="X127">
        <v>4.24</v>
      </c>
      <c r="Y127">
        <v>0</v>
      </c>
      <c r="Z127">
        <v>0</v>
      </c>
      <c r="AA127">
        <v>0</v>
      </c>
      <c r="AB127">
        <v>563.76</v>
      </c>
      <c r="AC127">
        <v>0</v>
      </c>
      <c r="AD127">
        <v>1</v>
      </c>
      <c r="AE127">
        <v>1</v>
      </c>
      <c r="AF127" t="s">
        <v>127</v>
      </c>
      <c r="AG127">
        <v>1.272</v>
      </c>
      <c r="AH127">
        <v>2</v>
      </c>
      <c r="AI127">
        <v>65175667</v>
      </c>
      <c r="AJ127">
        <v>126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ROW(Source!A307)</f>
        <v>307</v>
      </c>
      <c r="B128">
        <v>65175671</v>
      </c>
      <c r="C128">
        <v>65175666</v>
      </c>
      <c r="D128">
        <v>59007104</v>
      </c>
      <c r="E128">
        <v>1</v>
      </c>
      <c r="F128">
        <v>1</v>
      </c>
      <c r="G128">
        <v>1</v>
      </c>
      <c r="H128">
        <v>3</v>
      </c>
      <c r="I128" t="s">
        <v>439</v>
      </c>
      <c r="J128" t="s">
        <v>440</v>
      </c>
      <c r="K128" t="s">
        <v>441</v>
      </c>
      <c r="L128">
        <v>1346</v>
      </c>
      <c r="N128">
        <v>1009</v>
      </c>
      <c r="O128" t="s">
        <v>63</v>
      </c>
      <c r="P128" t="s">
        <v>63</v>
      </c>
      <c r="Q128">
        <v>1</v>
      </c>
      <c r="X128">
        <v>1.1000000000000001</v>
      </c>
      <c r="Y128">
        <v>41.38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126</v>
      </c>
      <c r="AG128">
        <v>0</v>
      </c>
      <c r="AH128">
        <v>2</v>
      </c>
      <c r="AI128">
        <v>65175668</v>
      </c>
      <c r="AJ128">
        <v>127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ROW(Source!A307)</f>
        <v>307</v>
      </c>
      <c r="B129">
        <v>65175672</v>
      </c>
      <c r="C129">
        <v>65175666</v>
      </c>
      <c r="D129">
        <v>58938947</v>
      </c>
      <c r="E129">
        <v>109</v>
      </c>
      <c r="F129">
        <v>1</v>
      </c>
      <c r="G129">
        <v>1</v>
      </c>
      <c r="H129">
        <v>3</v>
      </c>
      <c r="I129" t="s">
        <v>378</v>
      </c>
      <c r="J129" t="s">
        <v>3</v>
      </c>
      <c r="K129" t="s">
        <v>379</v>
      </c>
      <c r="L129">
        <v>3277935</v>
      </c>
      <c r="N129">
        <v>1013</v>
      </c>
      <c r="O129" t="s">
        <v>380</v>
      </c>
      <c r="P129" t="s">
        <v>380</v>
      </c>
      <c r="Q129">
        <v>1</v>
      </c>
      <c r="X129">
        <v>2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 t="s">
        <v>126</v>
      </c>
      <c r="AG129">
        <v>0</v>
      </c>
      <c r="AH129">
        <v>2</v>
      </c>
      <c r="AI129">
        <v>65175669</v>
      </c>
      <c r="AJ129">
        <v>128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ROW(Source!A343)</f>
        <v>343</v>
      </c>
      <c r="B130">
        <v>65175410</v>
      </c>
      <c r="C130">
        <v>65175406</v>
      </c>
      <c r="D130">
        <v>37064878</v>
      </c>
      <c r="E130">
        <v>109</v>
      </c>
      <c r="F130">
        <v>1</v>
      </c>
      <c r="G130">
        <v>1</v>
      </c>
      <c r="H130">
        <v>1</v>
      </c>
      <c r="I130" t="s">
        <v>346</v>
      </c>
      <c r="J130" t="s">
        <v>3</v>
      </c>
      <c r="K130" t="s">
        <v>347</v>
      </c>
      <c r="L130">
        <v>1191</v>
      </c>
      <c r="N130">
        <v>1013</v>
      </c>
      <c r="O130" t="s">
        <v>326</v>
      </c>
      <c r="P130" t="s">
        <v>326</v>
      </c>
      <c r="Q130">
        <v>1</v>
      </c>
      <c r="X130">
        <v>5.3</v>
      </c>
      <c r="Y130">
        <v>0</v>
      </c>
      <c r="Z130">
        <v>0</v>
      </c>
      <c r="AA130">
        <v>0</v>
      </c>
      <c r="AB130">
        <v>479.56</v>
      </c>
      <c r="AC130">
        <v>0</v>
      </c>
      <c r="AD130">
        <v>1</v>
      </c>
      <c r="AE130">
        <v>1</v>
      </c>
      <c r="AF130" t="s">
        <v>3</v>
      </c>
      <c r="AG130">
        <v>5.3</v>
      </c>
      <c r="AH130">
        <v>2</v>
      </c>
      <c r="AI130">
        <v>65175407</v>
      </c>
      <c r="AJ130">
        <v>129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ROW(Source!A343)</f>
        <v>343</v>
      </c>
      <c r="B131">
        <v>65175411</v>
      </c>
      <c r="C131">
        <v>65175406</v>
      </c>
      <c r="D131">
        <v>37064876</v>
      </c>
      <c r="E131">
        <v>109</v>
      </c>
      <c r="F131">
        <v>1</v>
      </c>
      <c r="G131">
        <v>1</v>
      </c>
      <c r="H131">
        <v>1</v>
      </c>
      <c r="I131" t="s">
        <v>336</v>
      </c>
      <c r="J131" t="s">
        <v>3</v>
      </c>
      <c r="K131" t="s">
        <v>337</v>
      </c>
      <c r="L131">
        <v>1191</v>
      </c>
      <c r="N131">
        <v>1013</v>
      </c>
      <c r="O131" t="s">
        <v>326</v>
      </c>
      <c r="P131" t="s">
        <v>326</v>
      </c>
      <c r="Q131">
        <v>1</v>
      </c>
      <c r="X131">
        <v>3.9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2</v>
      </c>
      <c r="AF131" t="s">
        <v>3</v>
      </c>
      <c r="AG131">
        <v>3.9</v>
      </c>
      <c r="AH131">
        <v>2</v>
      </c>
      <c r="AI131">
        <v>65175408</v>
      </c>
      <c r="AJ131">
        <v>130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ROW(Source!A343)</f>
        <v>343</v>
      </c>
      <c r="B132">
        <v>65175412</v>
      </c>
      <c r="C132">
        <v>65175406</v>
      </c>
      <c r="D132">
        <v>59055768</v>
      </c>
      <c r="E132">
        <v>1</v>
      </c>
      <c r="F132">
        <v>1</v>
      </c>
      <c r="G132">
        <v>1</v>
      </c>
      <c r="H132">
        <v>2</v>
      </c>
      <c r="I132" t="s">
        <v>358</v>
      </c>
      <c r="J132" t="s">
        <v>359</v>
      </c>
      <c r="K132" t="s">
        <v>360</v>
      </c>
      <c r="L132">
        <v>1368</v>
      </c>
      <c r="N132">
        <v>1011</v>
      </c>
      <c r="O132" t="s">
        <v>341</v>
      </c>
      <c r="P132" t="s">
        <v>341</v>
      </c>
      <c r="Q132">
        <v>1</v>
      </c>
      <c r="X132">
        <v>3.9</v>
      </c>
      <c r="Y132">
        <v>0</v>
      </c>
      <c r="Z132">
        <v>477.92</v>
      </c>
      <c r="AA132">
        <v>490.55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3.9</v>
      </c>
      <c r="AH132">
        <v>2</v>
      </c>
      <c r="AI132">
        <v>65175409</v>
      </c>
      <c r="AJ132">
        <v>131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ROW(Source!A343)</f>
        <v>343</v>
      </c>
      <c r="B133">
        <v>65175413</v>
      </c>
      <c r="C133">
        <v>65175406</v>
      </c>
      <c r="D133">
        <v>58938947</v>
      </c>
      <c r="E133">
        <v>109</v>
      </c>
      <c r="F133">
        <v>1</v>
      </c>
      <c r="G133">
        <v>1</v>
      </c>
      <c r="H133">
        <v>3</v>
      </c>
      <c r="I133" t="s">
        <v>378</v>
      </c>
      <c r="J133" t="s">
        <v>3</v>
      </c>
      <c r="K133" t="s">
        <v>379</v>
      </c>
      <c r="L133">
        <v>3277935</v>
      </c>
      <c r="N133">
        <v>1013</v>
      </c>
      <c r="O133" t="s">
        <v>380</v>
      </c>
      <c r="P133" t="s">
        <v>380</v>
      </c>
      <c r="Q133">
        <v>1</v>
      </c>
      <c r="X133">
        <v>2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 t="s">
        <v>3</v>
      </c>
      <c r="AG133">
        <v>2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ROW(Source!A344)</f>
        <v>344</v>
      </c>
      <c r="B134">
        <v>65175439</v>
      </c>
      <c r="C134">
        <v>65175423</v>
      </c>
      <c r="D134">
        <v>58933394</v>
      </c>
      <c r="E134">
        <v>109</v>
      </c>
      <c r="F134">
        <v>1</v>
      </c>
      <c r="G134">
        <v>1</v>
      </c>
      <c r="H134">
        <v>1</v>
      </c>
      <c r="I134" t="s">
        <v>331</v>
      </c>
      <c r="J134" t="s">
        <v>3</v>
      </c>
      <c r="K134" t="s">
        <v>332</v>
      </c>
      <c r="L134">
        <v>1369</v>
      </c>
      <c r="N134">
        <v>1013</v>
      </c>
      <c r="O134" t="s">
        <v>333</v>
      </c>
      <c r="P134" t="s">
        <v>333</v>
      </c>
      <c r="Q134">
        <v>1</v>
      </c>
      <c r="X134">
        <v>2.78</v>
      </c>
      <c r="Y134">
        <v>0</v>
      </c>
      <c r="Z134">
        <v>0</v>
      </c>
      <c r="AA134">
        <v>0</v>
      </c>
      <c r="AB134">
        <v>399.03</v>
      </c>
      <c r="AC134">
        <v>0</v>
      </c>
      <c r="AD134">
        <v>1</v>
      </c>
      <c r="AE134">
        <v>1</v>
      </c>
      <c r="AF134" t="s">
        <v>3</v>
      </c>
      <c r="AG134">
        <v>2.78</v>
      </c>
      <c r="AH134">
        <v>2</v>
      </c>
      <c r="AI134">
        <v>65175424</v>
      </c>
      <c r="AJ134">
        <v>132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ROW(Source!A344)</f>
        <v>344</v>
      </c>
      <c r="B135">
        <v>65175440</v>
      </c>
      <c r="C135">
        <v>65175423</v>
      </c>
      <c r="D135">
        <v>58933396</v>
      </c>
      <c r="E135">
        <v>109</v>
      </c>
      <c r="F135">
        <v>1</v>
      </c>
      <c r="G135">
        <v>1</v>
      </c>
      <c r="H135">
        <v>1</v>
      </c>
      <c r="I135" t="s">
        <v>334</v>
      </c>
      <c r="J135" t="s">
        <v>3</v>
      </c>
      <c r="K135" t="s">
        <v>335</v>
      </c>
      <c r="L135">
        <v>1369</v>
      </c>
      <c r="N135">
        <v>1013</v>
      </c>
      <c r="O135" t="s">
        <v>333</v>
      </c>
      <c r="P135" t="s">
        <v>333</v>
      </c>
      <c r="Q135">
        <v>1</v>
      </c>
      <c r="X135">
        <v>8.11</v>
      </c>
      <c r="Y135">
        <v>0</v>
      </c>
      <c r="Z135">
        <v>0</v>
      </c>
      <c r="AA135">
        <v>0</v>
      </c>
      <c r="AB135">
        <v>435.64</v>
      </c>
      <c r="AC135">
        <v>0</v>
      </c>
      <c r="AD135">
        <v>1</v>
      </c>
      <c r="AE135">
        <v>1</v>
      </c>
      <c r="AF135" t="s">
        <v>3</v>
      </c>
      <c r="AG135">
        <v>8.11</v>
      </c>
      <c r="AH135">
        <v>2</v>
      </c>
      <c r="AI135">
        <v>65175425</v>
      </c>
      <c r="AJ135">
        <v>133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ROW(Source!A344)</f>
        <v>344</v>
      </c>
      <c r="B136">
        <v>65175441</v>
      </c>
      <c r="C136">
        <v>65175423</v>
      </c>
      <c r="D136">
        <v>58933400</v>
      </c>
      <c r="E136">
        <v>109</v>
      </c>
      <c r="F136">
        <v>1</v>
      </c>
      <c r="G136">
        <v>1</v>
      </c>
      <c r="H136">
        <v>1</v>
      </c>
      <c r="I136" t="s">
        <v>403</v>
      </c>
      <c r="J136" t="s">
        <v>3</v>
      </c>
      <c r="K136" t="s">
        <v>404</v>
      </c>
      <c r="L136">
        <v>1369</v>
      </c>
      <c r="N136">
        <v>1013</v>
      </c>
      <c r="O136" t="s">
        <v>333</v>
      </c>
      <c r="P136" t="s">
        <v>333</v>
      </c>
      <c r="Q136">
        <v>1</v>
      </c>
      <c r="X136">
        <v>13.98</v>
      </c>
      <c r="Y136">
        <v>0</v>
      </c>
      <c r="Z136">
        <v>0</v>
      </c>
      <c r="AA136">
        <v>0</v>
      </c>
      <c r="AB136">
        <v>490.55</v>
      </c>
      <c r="AC136">
        <v>0</v>
      </c>
      <c r="AD136">
        <v>1</v>
      </c>
      <c r="AE136">
        <v>1</v>
      </c>
      <c r="AF136" t="s">
        <v>3</v>
      </c>
      <c r="AG136">
        <v>13.98</v>
      </c>
      <c r="AH136">
        <v>2</v>
      </c>
      <c r="AI136">
        <v>65175426</v>
      </c>
      <c r="AJ136">
        <v>134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ROW(Source!A344)</f>
        <v>344</v>
      </c>
      <c r="B137">
        <v>65175442</v>
      </c>
      <c r="C137">
        <v>65175423</v>
      </c>
      <c r="D137">
        <v>58933403</v>
      </c>
      <c r="E137">
        <v>109</v>
      </c>
      <c r="F137">
        <v>1</v>
      </c>
      <c r="G137">
        <v>1</v>
      </c>
      <c r="H137">
        <v>1</v>
      </c>
      <c r="I137" t="s">
        <v>409</v>
      </c>
      <c r="J137" t="s">
        <v>3</v>
      </c>
      <c r="K137" t="s">
        <v>410</v>
      </c>
      <c r="L137">
        <v>1369</v>
      </c>
      <c r="N137">
        <v>1013</v>
      </c>
      <c r="O137" t="s">
        <v>333</v>
      </c>
      <c r="P137" t="s">
        <v>333</v>
      </c>
      <c r="Q137">
        <v>1</v>
      </c>
      <c r="X137">
        <v>6.54</v>
      </c>
      <c r="Y137">
        <v>0</v>
      </c>
      <c r="Z137">
        <v>0</v>
      </c>
      <c r="AA137">
        <v>0</v>
      </c>
      <c r="AB137">
        <v>563.76</v>
      </c>
      <c r="AC137">
        <v>0</v>
      </c>
      <c r="AD137">
        <v>1</v>
      </c>
      <c r="AE137">
        <v>1</v>
      </c>
      <c r="AF137" t="s">
        <v>3</v>
      </c>
      <c r="AG137">
        <v>6.54</v>
      </c>
      <c r="AH137">
        <v>2</v>
      </c>
      <c r="AI137">
        <v>65175427</v>
      </c>
      <c r="AJ137">
        <v>135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ROW(Source!A344)</f>
        <v>344</v>
      </c>
      <c r="B138">
        <v>65175443</v>
      </c>
      <c r="C138">
        <v>65175423</v>
      </c>
      <c r="D138">
        <v>58933407</v>
      </c>
      <c r="E138">
        <v>109</v>
      </c>
      <c r="F138">
        <v>1</v>
      </c>
      <c r="G138">
        <v>1</v>
      </c>
      <c r="H138">
        <v>1</v>
      </c>
      <c r="I138" t="s">
        <v>399</v>
      </c>
      <c r="J138" t="s">
        <v>3</v>
      </c>
      <c r="K138" t="s">
        <v>400</v>
      </c>
      <c r="L138">
        <v>1369</v>
      </c>
      <c r="N138">
        <v>1013</v>
      </c>
      <c r="O138" t="s">
        <v>333</v>
      </c>
      <c r="P138" t="s">
        <v>333</v>
      </c>
      <c r="Q138">
        <v>1</v>
      </c>
      <c r="X138">
        <v>0.94</v>
      </c>
      <c r="Y138">
        <v>0</v>
      </c>
      <c r="Z138">
        <v>0</v>
      </c>
      <c r="AA138">
        <v>0</v>
      </c>
      <c r="AB138">
        <v>658.94</v>
      </c>
      <c r="AC138">
        <v>0</v>
      </c>
      <c r="AD138">
        <v>1</v>
      </c>
      <c r="AE138">
        <v>1</v>
      </c>
      <c r="AF138" t="s">
        <v>3</v>
      </c>
      <c r="AG138">
        <v>0.94</v>
      </c>
      <c r="AH138">
        <v>2</v>
      </c>
      <c r="AI138">
        <v>65175428</v>
      </c>
      <c r="AJ138">
        <v>136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ROW(Source!A344)</f>
        <v>344</v>
      </c>
      <c r="B139">
        <v>65175444</v>
      </c>
      <c r="C139">
        <v>65175423</v>
      </c>
      <c r="D139">
        <v>37064876</v>
      </c>
      <c r="E139">
        <v>109</v>
      </c>
      <c r="F139">
        <v>1</v>
      </c>
      <c r="G139">
        <v>1</v>
      </c>
      <c r="H139">
        <v>1</v>
      </c>
      <c r="I139" t="s">
        <v>336</v>
      </c>
      <c r="J139" t="s">
        <v>3</v>
      </c>
      <c r="K139" t="s">
        <v>337</v>
      </c>
      <c r="L139">
        <v>1191</v>
      </c>
      <c r="N139">
        <v>1013</v>
      </c>
      <c r="O139" t="s">
        <v>326</v>
      </c>
      <c r="P139" t="s">
        <v>326</v>
      </c>
      <c r="Q139">
        <v>1</v>
      </c>
      <c r="X139">
        <v>0.84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2</v>
      </c>
      <c r="AF139" t="s">
        <v>3</v>
      </c>
      <c r="AG139">
        <v>0.84</v>
      </c>
      <c r="AH139">
        <v>2</v>
      </c>
      <c r="AI139">
        <v>65175429</v>
      </c>
      <c r="AJ139">
        <v>137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ROW(Source!A344)</f>
        <v>344</v>
      </c>
      <c r="B140">
        <v>65175445</v>
      </c>
      <c r="C140">
        <v>65175423</v>
      </c>
      <c r="D140">
        <v>59054880</v>
      </c>
      <c r="E140">
        <v>1</v>
      </c>
      <c r="F140">
        <v>1</v>
      </c>
      <c r="G140">
        <v>1</v>
      </c>
      <c r="H140">
        <v>2</v>
      </c>
      <c r="I140" t="s">
        <v>348</v>
      </c>
      <c r="J140" t="s">
        <v>349</v>
      </c>
      <c r="K140" t="s">
        <v>350</v>
      </c>
      <c r="L140">
        <v>1368</v>
      </c>
      <c r="N140">
        <v>1011</v>
      </c>
      <c r="O140" t="s">
        <v>341</v>
      </c>
      <c r="P140" t="s">
        <v>341</v>
      </c>
      <c r="Q140">
        <v>1</v>
      </c>
      <c r="X140">
        <v>0.02</v>
      </c>
      <c r="Y140">
        <v>0</v>
      </c>
      <c r="Z140">
        <v>1551.19</v>
      </c>
      <c r="AA140">
        <v>658.94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0.02</v>
      </c>
      <c r="AH140">
        <v>2</v>
      </c>
      <c r="AI140">
        <v>65175430</v>
      </c>
      <c r="AJ140">
        <v>138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ROW(Source!A344)</f>
        <v>344</v>
      </c>
      <c r="B141">
        <v>65175446</v>
      </c>
      <c r="C141">
        <v>65175423</v>
      </c>
      <c r="D141">
        <v>59054978</v>
      </c>
      <c r="E141">
        <v>1</v>
      </c>
      <c r="F141">
        <v>1</v>
      </c>
      <c r="G141">
        <v>1</v>
      </c>
      <c r="H141">
        <v>2</v>
      </c>
      <c r="I141" t="s">
        <v>352</v>
      </c>
      <c r="J141" t="s">
        <v>353</v>
      </c>
      <c r="K141" t="s">
        <v>354</v>
      </c>
      <c r="L141">
        <v>1368</v>
      </c>
      <c r="N141">
        <v>1011</v>
      </c>
      <c r="O141" t="s">
        <v>341</v>
      </c>
      <c r="P141" t="s">
        <v>341</v>
      </c>
      <c r="Q141">
        <v>1</v>
      </c>
      <c r="X141">
        <v>2.4</v>
      </c>
      <c r="Y141">
        <v>0</v>
      </c>
      <c r="Z141">
        <v>1.75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2.4</v>
      </c>
      <c r="AH141">
        <v>2</v>
      </c>
      <c r="AI141">
        <v>65175431</v>
      </c>
      <c r="AJ141">
        <v>139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ROW(Source!A344)</f>
        <v>344</v>
      </c>
      <c r="B142">
        <v>65175447</v>
      </c>
      <c r="C142">
        <v>65175423</v>
      </c>
      <c r="D142">
        <v>59055023</v>
      </c>
      <c r="E142">
        <v>1</v>
      </c>
      <c r="F142">
        <v>1</v>
      </c>
      <c r="G142">
        <v>1</v>
      </c>
      <c r="H142">
        <v>2</v>
      </c>
      <c r="I142" t="s">
        <v>411</v>
      </c>
      <c r="J142" t="s">
        <v>412</v>
      </c>
      <c r="K142" t="s">
        <v>413</v>
      </c>
      <c r="L142">
        <v>1368</v>
      </c>
      <c r="N142">
        <v>1011</v>
      </c>
      <c r="O142" t="s">
        <v>341</v>
      </c>
      <c r="P142" t="s">
        <v>341</v>
      </c>
      <c r="Q142">
        <v>1</v>
      </c>
      <c r="X142">
        <v>0.81</v>
      </c>
      <c r="Y142">
        <v>0</v>
      </c>
      <c r="Z142">
        <v>23.43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0.81</v>
      </c>
      <c r="AH142">
        <v>2</v>
      </c>
      <c r="AI142">
        <v>65175432</v>
      </c>
      <c r="AJ142">
        <v>140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ROW(Source!A344)</f>
        <v>344</v>
      </c>
      <c r="B143">
        <v>65175448</v>
      </c>
      <c r="C143">
        <v>65175423</v>
      </c>
      <c r="D143">
        <v>59055618</v>
      </c>
      <c r="E143">
        <v>1</v>
      </c>
      <c r="F143">
        <v>1</v>
      </c>
      <c r="G143">
        <v>1</v>
      </c>
      <c r="H143">
        <v>2</v>
      </c>
      <c r="I143" t="s">
        <v>414</v>
      </c>
      <c r="J143" t="s">
        <v>415</v>
      </c>
      <c r="K143" t="s">
        <v>416</v>
      </c>
      <c r="L143">
        <v>1368</v>
      </c>
      <c r="N143">
        <v>1011</v>
      </c>
      <c r="O143" t="s">
        <v>341</v>
      </c>
      <c r="P143" t="s">
        <v>341</v>
      </c>
      <c r="Q143">
        <v>1</v>
      </c>
      <c r="X143">
        <v>0.81</v>
      </c>
      <c r="Y143">
        <v>0</v>
      </c>
      <c r="Z143">
        <v>995.51</v>
      </c>
      <c r="AA143">
        <v>563.76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0.81</v>
      </c>
      <c r="AH143">
        <v>2</v>
      </c>
      <c r="AI143">
        <v>65175433</v>
      </c>
      <c r="AJ143">
        <v>141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ROW(Source!A344)</f>
        <v>344</v>
      </c>
      <c r="B144">
        <v>65175449</v>
      </c>
      <c r="C144">
        <v>65175423</v>
      </c>
      <c r="D144">
        <v>59055768</v>
      </c>
      <c r="E144">
        <v>1</v>
      </c>
      <c r="F144">
        <v>1</v>
      </c>
      <c r="G144">
        <v>1</v>
      </c>
      <c r="H144">
        <v>2</v>
      </c>
      <c r="I144" t="s">
        <v>358</v>
      </c>
      <c r="J144" t="s">
        <v>359</v>
      </c>
      <c r="K144" t="s">
        <v>360</v>
      </c>
      <c r="L144">
        <v>1368</v>
      </c>
      <c r="N144">
        <v>1011</v>
      </c>
      <c r="O144" t="s">
        <v>341</v>
      </c>
      <c r="P144" t="s">
        <v>341</v>
      </c>
      <c r="Q144">
        <v>1</v>
      </c>
      <c r="X144">
        <v>0.01</v>
      </c>
      <c r="Y144">
        <v>0</v>
      </c>
      <c r="Z144">
        <v>477.92</v>
      </c>
      <c r="AA144">
        <v>490.55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0.01</v>
      </c>
      <c r="AH144">
        <v>2</v>
      </c>
      <c r="AI144">
        <v>65175434</v>
      </c>
      <c r="AJ144">
        <v>142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ROW(Source!A344)</f>
        <v>344</v>
      </c>
      <c r="B145">
        <v>65175450</v>
      </c>
      <c r="C145">
        <v>65175423</v>
      </c>
      <c r="D145">
        <v>59010118</v>
      </c>
      <c r="E145">
        <v>1</v>
      </c>
      <c r="F145">
        <v>1</v>
      </c>
      <c r="G145">
        <v>1</v>
      </c>
      <c r="H145">
        <v>3</v>
      </c>
      <c r="I145" t="s">
        <v>418</v>
      </c>
      <c r="J145" t="s">
        <v>419</v>
      </c>
      <c r="K145" t="s">
        <v>420</v>
      </c>
      <c r="L145">
        <v>1348</v>
      </c>
      <c r="N145">
        <v>1009</v>
      </c>
      <c r="O145" t="s">
        <v>368</v>
      </c>
      <c r="P145" t="s">
        <v>368</v>
      </c>
      <c r="Q145">
        <v>1000</v>
      </c>
      <c r="X145">
        <v>1E-4</v>
      </c>
      <c r="Y145">
        <v>70296.2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1E-4</v>
      </c>
      <c r="AH145">
        <v>2</v>
      </c>
      <c r="AI145">
        <v>65175435</v>
      </c>
      <c r="AJ145">
        <v>143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ROW(Source!A344)</f>
        <v>344</v>
      </c>
      <c r="B146">
        <v>65175451</v>
      </c>
      <c r="C146">
        <v>65175423</v>
      </c>
      <c r="D146">
        <v>59016702</v>
      </c>
      <c r="E146">
        <v>1</v>
      </c>
      <c r="F146">
        <v>1</v>
      </c>
      <c r="G146">
        <v>1</v>
      </c>
      <c r="H146">
        <v>3</v>
      </c>
      <c r="I146" t="s">
        <v>421</v>
      </c>
      <c r="J146" t="s">
        <v>422</v>
      </c>
      <c r="K146" t="s">
        <v>423</v>
      </c>
      <c r="L146">
        <v>1346</v>
      </c>
      <c r="N146">
        <v>1009</v>
      </c>
      <c r="O146" t="s">
        <v>63</v>
      </c>
      <c r="P146" t="s">
        <v>63</v>
      </c>
      <c r="Q146">
        <v>1</v>
      </c>
      <c r="X146">
        <v>3.9E-2</v>
      </c>
      <c r="Y146">
        <v>83.06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3.9E-2</v>
      </c>
      <c r="AH146">
        <v>2</v>
      </c>
      <c r="AI146">
        <v>65175436</v>
      </c>
      <c r="AJ146">
        <v>144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ROW(Source!A344)</f>
        <v>344</v>
      </c>
      <c r="B147">
        <v>65175452</v>
      </c>
      <c r="C147">
        <v>65175423</v>
      </c>
      <c r="D147">
        <v>59018823</v>
      </c>
      <c r="E147">
        <v>1</v>
      </c>
      <c r="F147">
        <v>1</v>
      </c>
      <c r="G147">
        <v>1</v>
      </c>
      <c r="H147">
        <v>3</v>
      </c>
      <c r="I147" t="s">
        <v>424</v>
      </c>
      <c r="J147" t="s">
        <v>425</v>
      </c>
      <c r="K147" t="s">
        <v>426</v>
      </c>
      <c r="L147">
        <v>1339</v>
      </c>
      <c r="N147">
        <v>1007</v>
      </c>
      <c r="O147" t="s">
        <v>53</v>
      </c>
      <c r="P147" t="s">
        <v>53</v>
      </c>
      <c r="Q147">
        <v>1</v>
      </c>
      <c r="X147">
        <v>0.01</v>
      </c>
      <c r="Y147">
        <v>7555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3</v>
      </c>
      <c r="AG147">
        <v>0.01</v>
      </c>
      <c r="AH147">
        <v>2</v>
      </c>
      <c r="AI147">
        <v>65175437</v>
      </c>
      <c r="AJ147">
        <v>145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ROW(Source!A344)</f>
        <v>344</v>
      </c>
      <c r="B148">
        <v>65175453</v>
      </c>
      <c r="C148">
        <v>65175423</v>
      </c>
      <c r="D148">
        <v>58938947</v>
      </c>
      <c r="E148">
        <v>109</v>
      </c>
      <c r="F148">
        <v>1</v>
      </c>
      <c r="G148">
        <v>1</v>
      </c>
      <c r="H148">
        <v>3</v>
      </c>
      <c r="I148" t="s">
        <v>378</v>
      </c>
      <c r="J148" t="s">
        <v>3</v>
      </c>
      <c r="K148" t="s">
        <v>379</v>
      </c>
      <c r="L148">
        <v>3277935</v>
      </c>
      <c r="N148">
        <v>1013</v>
      </c>
      <c r="O148" t="s">
        <v>380</v>
      </c>
      <c r="P148" t="s">
        <v>380</v>
      </c>
      <c r="Q148">
        <v>1</v>
      </c>
      <c r="X148">
        <v>2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 t="s">
        <v>3</v>
      </c>
      <c r="AG148">
        <v>2</v>
      </c>
      <c r="AH148">
        <v>2</v>
      </c>
      <c r="AI148">
        <v>65175438</v>
      </c>
      <c r="AJ148">
        <v>146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ROW(Source!A345)</f>
        <v>345</v>
      </c>
      <c r="B149">
        <v>65175473</v>
      </c>
      <c r="C149">
        <v>65175454</v>
      </c>
      <c r="D149">
        <v>58933394</v>
      </c>
      <c r="E149">
        <v>109</v>
      </c>
      <c r="F149">
        <v>1</v>
      </c>
      <c r="G149">
        <v>1</v>
      </c>
      <c r="H149">
        <v>1</v>
      </c>
      <c r="I149" t="s">
        <v>331</v>
      </c>
      <c r="J149" t="s">
        <v>3</v>
      </c>
      <c r="K149" t="s">
        <v>332</v>
      </c>
      <c r="L149">
        <v>1369</v>
      </c>
      <c r="N149">
        <v>1013</v>
      </c>
      <c r="O149" t="s">
        <v>333</v>
      </c>
      <c r="P149" t="s">
        <v>333</v>
      </c>
      <c r="Q149">
        <v>1</v>
      </c>
      <c r="X149">
        <v>16.7</v>
      </c>
      <c r="Y149">
        <v>0</v>
      </c>
      <c r="Z149">
        <v>0</v>
      </c>
      <c r="AA149">
        <v>0</v>
      </c>
      <c r="AB149">
        <v>399.03</v>
      </c>
      <c r="AC149">
        <v>0</v>
      </c>
      <c r="AD149">
        <v>1</v>
      </c>
      <c r="AE149">
        <v>1</v>
      </c>
      <c r="AF149" t="s">
        <v>3</v>
      </c>
      <c r="AG149">
        <v>16.7</v>
      </c>
      <c r="AH149">
        <v>2</v>
      </c>
      <c r="AI149">
        <v>65175455</v>
      </c>
      <c r="AJ149">
        <v>147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ROW(Source!A345)</f>
        <v>345</v>
      </c>
      <c r="B150">
        <v>65175474</v>
      </c>
      <c r="C150">
        <v>65175454</v>
      </c>
      <c r="D150">
        <v>58933396</v>
      </c>
      <c r="E150">
        <v>109</v>
      </c>
      <c r="F150">
        <v>1</v>
      </c>
      <c r="G150">
        <v>1</v>
      </c>
      <c r="H150">
        <v>1</v>
      </c>
      <c r="I150" t="s">
        <v>334</v>
      </c>
      <c r="J150" t="s">
        <v>3</v>
      </c>
      <c r="K150" t="s">
        <v>335</v>
      </c>
      <c r="L150">
        <v>1369</v>
      </c>
      <c r="N150">
        <v>1013</v>
      </c>
      <c r="O150" t="s">
        <v>333</v>
      </c>
      <c r="P150" t="s">
        <v>333</v>
      </c>
      <c r="Q150">
        <v>1</v>
      </c>
      <c r="X150">
        <v>11.29</v>
      </c>
      <c r="Y150">
        <v>0</v>
      </c>
      <c r="Z150">
        <v>0</v>
      </c>
      <c r="AA150">
        <v>0</v>
      </c>
      <c r="AB150">
        <v>435.64</v>
      </c>
      <c r="AC150">
        <v>0</v>
      </c>
      <c r="AD150">
        <v>1</v>
      </c>
      <c r="AE150">
        <v>1</v>
      </c>
      <c r="AF150" t="s">
        <v>3</v>
      </c>
      <c r="AG150">
        <v>11.29</v>
      </c>
      <c r="AH150">
        <v>2</v>
      </c>
      <c r="AI150">
        <v>65175456</v>
      </c>
      <c r="AJ150">
        <v>148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ROW(Source!A345)</f>
        <v>345</v>
      </c>
      <c r="B151">
        <v>65175475</v>
      </c>
      <c r="C151">
        <v>65175454</v>
      </c>
      <c r="D151">
        <v>58933400</v>
      </c>
      <c r="E151">
        <v>109</v>
      </c>
      <c r="F151">
        <v>1</v>
      </c>
      <c r="G151">
        <v>1</v>
      </c>
      <c r="H151">
        <v>1</v>
      </c>
      <c r="I151" t="s">
        <v>403</v>
      </c>
      <c r="J151" t="s">
        <v>3</v>
      </c>
      <c r="K151" t="s">
        <v>404</v>
      </c>
      <c r="L151">
        <v>1369</v>
      </c>
      <c r="N151">
        <v>1013</v>
      </c>
      <c r="O151" t="s">
        <v>333</v>
      </c>
      <c r="P151" t="s">
        <v>333</v>
      </c>
      <c r="Q151">
        <v>1</v>
      </c>
      <c r="X151">
        <v>14.06</v>
      </c>
      <c r="Y151">
        <v>0</v>
      </c>
      <c r="Z151">
        <v>0</v>
      </c>
      <c r="AA151">
        <v>0</v>
      </c>
      <c r="AB151">
        <v>490.55</v>
      </c>
      <c r="AC151">
        <v>0</v>
      </c>
      <c r="AD151">
        <v>1</v>
      </c>
      <c r="AE151">
        <v>1</v>
      </c>
      <c r="AF151" t="s">
        <v>3</v>
      </c>
      <c r="AG151">
        <v>14.06</v>
      </c>
      <c r="AH151">
        <v>2</v>
      </c>
      <c r="AI151">
        <v>65175457</v>
      </c>
      <c r="AJ151">
        <v>149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ROW(Source!A345)</f>
        <v>345</v>
      </c>
      <c r="B152">
        <v>65175476</v>
      </c>
      <c r="C152">
        <v>65175454</v>
      </c>
      <c r="D152">
        <v>58933403</v>
      </c>
      <c r="E152">
        <v>109</v>
      </c>
      <c r="F152">
        <v>1</v>
      </c>
      <c r="G152">
        <v>1</v>
      </c>
      <c r="H152">
        <v>1</v>
      </c>
      <c r="I152" t="s">
        <v>409</v>
      </c>
      <c r="J152" t="s">
        <v>3</v>
      </c>
      <c r="K152" t="s">
        <v>410</v>
      </c>
      <c r="L152">
        <v>1369</v>
      </c>
      <c r="N152">
        <v>1013</v>
      </c>
      <c r="O152" t="s">
        <v>333</v>
      </c>
      <c r="P152" t="s">
        <v>333</v>
      </c>
      <c r="Q152">
        <v>1</v>
      </c>
      <c r="X152">
        <v>8.57</v>
      </c>
      <c r="Y152">
        <v>0</v>
      </c>
      <c r="Z152">
        <v>0</v>
      </c>
      <c r="AA152">
        <v>0</v>
      </c>
      <c r="AB152">
        <v>563.76</v>
      </c>
      <c r="AC152">
        <v>0</v>
      </c>
      <c r="AD152">
        <v>1</v>
      </c>
      <c r="AE152">
        <v>1</v>
      </c>
      <c r="AF152" t="s">
        <v>3</v>
      </c>
      <c r="AG152">
        <v>8.57</v>
      </c>
      <c r="AH152">
        <v>2</v>
      </c>
      <c r="AI152">
        <v>65175458</v>
      </c>
      <c r="AJ152">
        <v>150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ROW(Source!A345)</f>
        <v>345</v>
      </c>
      <c r="B153">
        <v>65175477</v>
      </c>
      <c r="C153">
        <v>65175454</v>
      </c>
      <c r="D153">
        <v>58933407</v>
      </c>
      <c r="E153">
        <v>109</v>
      </c>
      <c r="F153">
        <v>1</v>
      </c>
      <c r="G153">
        <v>1</v>
      </c>
      <c r="H153">
        <v>1</v>
      </c>
      <c r="I153" t="s">
        <v>399</v>
      </c>
      <c r="J153" t="s">
        <v>3</v>
      </c>
      <c r="K153" t="s">
        <v>400</v>
      </c>
      <c r="L153">
        <v>1369</v>
      </c>
      <c r="N153">
        <v>1013</v>
      </c>
      <c r="O153" t="s">
        <v>333</v>
      </c>
      <c r="P153" t="s">
        <v>333</v>
      </c>
      <c r="Q153">
        <v>1</v>
      </c>
      <c r="X153">
        <v>0.17</v>
      </c>
      <c r="Y153">
        <v>0</v>
      </c>
      <c r="Z153">
        <v>0</v>
      </c>
      <c r="AA153">
        <v>0</v>
      </c>
      <c r="AB153">
        <v>658.94</v>
      </c>
      <c r="AC153">
        <v>0</v>
      </c>
      <c r="AD153">
        <v>1</v>
      </c>
      <c r="AE153">
        <v>1</v>
      </c>
      <c r="AF153" t="s">
        <v>3</v>
      </c>
      <c r="AG153">
        <v>0.17</v>
      </c>
      <c r="AH153">
        <v>2</v>
      </c>
      <c r="AI153">
        <v>65175459</v>
      </c>
      <c r="AJ153">
        <v>151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ROW(Source!A345)</f>
        <v>345</v>
      </c>
      <c r="B154">
        <v>65175478</v>
      </c>
      <c r="C154">
        <v>65175454</v>
      </c>
      <c r="D154">
        <v>37064876</v>
      </c>
      <c r="E154">
        <v>109</v>
      </c>
      <c r="F154">
        <v>1</v>
      </c>
      <c r="G154">
        <v>1</v>
      </c>
      <c r="H154">
        <v>1</v>
      </c>
      <c r="I154" t="s">
        <v>336</v>
      </c>
      <c r="J154" t="s">
        <v>3</v>
      </c>
      <c r="K154" t="s">
        <v>337</v>
      </c>
      <c r="L154">
        <v>1191</v>
      </c>
      <c r="N154">
        <v>1013</v>
      </c>
      <c r="O154" t="s">
        <v>326</v>
      </c>
      <c r="P154" t="s">
        <v>326</v>
      </c>
      <c r="Q154">
        <v>1</v>
      </c>
      <c r="X154">
        <v>2.06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2</v>
      </c>
      <c r="AF154" t="s">
        <v>3</v>
      </c>
      <c r="AG154">
        <v>2.06</v>
      </c>
      <c r="AH154">
        <v>2</v>
      </c>
      <c r="AI154">
        <v>65175460</v>
      </c>
      <c r="AJ154">
        <v>152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ROW(Source!A345)</f>
        <v>345</v>
      </c>
      <c r="B155">
        <v>65175479</v>
      </c>
      <c r="C155">
        <v>65175454</v>
      </c>
      <c r="D155">
        <v>59054880</v>
      </c>
      <c r="E155">
        <v>1</v>
      </c>
      <c r="F155">
        <v>1</v>
      </c>
      <c r="G155">
        <v>1</v>
      </c>
      <c r="H155">
        <v>2</v>
      </c>
      <c r="I155" t="s">
        <v>348</v>
      </c>
      <c r="J155" t="s">
        <v>349</v>
      </c>
      <c r="K155" t="s">
        <v>350</v>
      </c>
      <c r="L155">
        <v>1368</v>
      </c>
      <c r="N155">
        <v>1011</v>
      </c>
      <c r="O155" t="s">
        <v>341</v>
      </c>
      <c r="P155" t="s">
        <v>341</v>
      </c>
      <c r="Q155">
        <v>1</v>
      </c>
      <c r="X155">
        <v>0.02</v>
      </c>
      <c r="Y155">
        <v>0</v>
      </c>
      <c r="Z155">
        <v>1551.19</v>
      </c>
      <c r="AA155">
        <v>658.94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0.02</v>
      </c>
      <c r="AH155">
        <v>2</v>
      </c>
      <c r="AI155">
        <v>65175461</v>
      </c>
      <c r="AJ155">
        <v>153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ROW(Source!A345)</f>
        <v>345</v>
      </c>
      <c r="B156">
        <v>65175480</v>
      </c>
      <c r="C156">
        <v>65175454</v>
      </c>
      <c r="D156">
        <v>59054978</v>
      </c>
      <c r="E156">
        <v>1</v>
      </c>
      <c r="F156">
        <v>1</v>
      </c>
      <c r="G156">
        <v>1</v>
      </c>
      <c r="H156">
        <v>2</v>
      </c>
      <c r="I156" t="s">
        <v>352</v>
      </c>
      <c r="J156" t="s">
        <v>353</v>
      </c>
      <c r="K156" t="s">
        <v>354</v>
      </c>
      <c r="L156">
        <v>1368</v>
      </c>
      <c r="N156">
        <v>1011</v>
      </c>
      <c r="O156" t="s">
        <v>341</v>
      </c>
      <c r="P156" t="s">
        <v>341</v>
      </c>
      <c r="Q156">
        <v>1</v>
      </c>
      <c r="X156">
        <v>2</v>
      </c>
      <c r="Y156">
        <v>0</v>
      </c>
      <c r="Z156">
        <v>1.75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2</v>
      </c>
      <c r="AH156">
        <v>2</v>
      </c>
      <c r="AI156">
        <v>65175462</v>
      </c>
      <c r="AJ156">
        <v>154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ROW(Source!A345)</f>
        <v>345</v>
      </c>
      <c r="B157">
        <v>65175481</v>
      </c>
      <c r="C157">
        <v>65175454</v>
      </c>
      <c r="D157">
        <v>59055023</v>
      </c>
      <c r="E157">
        <v>1</v>
      </c>
      <c r="F157">
        <v>1</v>
      </c>
      <c r="G157">
        <v>1</v>
      </c>
      <c r="H157">
        <v>2</v>
      </c>
      <c r="I157" t="s">
        <v>411</v>
      </c>
      <c r="J157" t="s">
        <v>412</v>
      </c>
      <c r="K157" t="s">
        <v>413</v>
      </c>
      <c r="L157">
        <v>1368</v>
      </c>
      <c r="N157">
        <v>1011</v>
      </c>
      <c r="O157" t="s">
        <v>341</v>
      </c>
      <c r="P157" t="s">
        <v>341</v>
      </c>
      <c r="Q157">
        <v>1</v>
      </c>
      <c r="X157">
        <v>2.0099999999999998</v>
      </c>
      <c r="Y157">
        <v>0</v>
      </c>
      <c r="Z157">
        <v>23.43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3</v>
      </c>
      <c r="AG157">
        <v>2.0099999999999998</v>
      </c>
      <c r="AH157">
        <v>2</v>
      </c>
      <c r="AI157">
        <v>65175463</v>
      </c>
      <c r="AJ157">
        <v>155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ROW(Source!A345)</f>
        <v>345</v>
      </c>
      <c r="B158">
        <v>65175482</v>
      </c>
      <c r="C158">
        <v>65175454</v>
      </c>
      <c r="D158">
        <v>59055618</v>
      </c>
      <c r="E158">
        <v>1</v>
      </c>
      <c r="F158">
        <v>1</v>
      </c>
      <c r="G158">
        <v>1</v>
      </c>
      <c r="H158">
        <v>2</v>
      </c>
      <c r="I158" t="s">
        <v>414</v>
      </c>
      <c r="J158" t="s">
        <v>415</v>
      </c>
      <c r="K158" t="s">
        <v>416</v>
      </c>
      <c r="L158">
        <v>1368</v>
      </c>
      <c r="N158">
        <v>1011</v>
      </c>
      <c r="O158" t="s">
        <v>341</v>
      </c>
      <c r="P158" t="s">
        <v>341</v>
      </c>
      <c r="Q158">
        <v>1</v>
      </c>
      <c r="X158">
        <v>2.0099999999999998</v>
      </c>
      <c r="Y158">
        <v>0</v>
      </c>
      <c r="Z158">
        <v>995.51</v>
      </c>
      <c r="AA158">
        <v>563.76</v>
      </c>
      <c r="AB158">
        <v>0</v>
      </c>
      <c r="AC158">
        <v>0</v>
      </c>
      <c r="AD158">
        <v>1</v>
      </c>
      <c r="AE158">
        <v>0</v>
      </c>
      <c r="AF158" t="s">
        <v>3</v>
      </c>
      <c r="AG158">
        <v>2.0099999999999998</v>
      </c>
      <c r="AH158">
        <v>2</v>
      </c>
      <c r="AI158">
        <v>65175464</v>
      </c>
      <c r="AJ158">
        <v>156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ROW(Source!A345)</f>
        <v>345</v>
      </c>
      <c r="B159">
        <v>65175483</v>
      </c>
      <c r="C159">
        <v>65175454</v>
      </c>
      <c r="D159">
        <v>59055768</v>
      </c>
      <c r="E159">
        <v>1</v>
      </c>
      <c r="F159">
        <v>1</v>
      </c>
      <c r="G159">
        <v>1</v>
      </c>
      <c r="H159">
        <v>2</v>
      </c>
      <c r="I159" t="s">
        <v>358</v>
      </c>
      <c r="J159" t="s">
        <v>359</v>
      </c>
      <c r="K159" t="s">
        <v>360</v>
      </c>
      <c r="L159">
        <v>1368</v>
      </c>
      <c r="N159">
        <v>1011</v>
      </c>
      <c r="O159" t="s">
        <v>341</v>
      </c>
      <c r="P159" t="s">
        <v>341</v>
      </c>
      <c r="Q159">
        <v>1</v>
      </c>
      <c r="X159">
        <v>0.03</v>
      </c>
      <c r="Y159">
        <v>0</v>
      </c>
      <c r="Z159">
        <v>477.92</v>
      </c>
      <c r="AA159">
        <v>490.55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0.03</v>
      </c>
      <c r="AH159">
        <v>2</v>
      </c>
      <c r="AI159">
        <v>65175465</v>
      </c>
      <c r="AJ159">
        <v>157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ROW(Source!A345)</f>
        <v>345</v>
      </c>
      <c r="B160">
        <v>65175484</v>
      </c>
      <c r="C160">
        <v>65175454</v>
      </c>
      <c r="D160">
        <v>59010057</v>
      </c>
      <c r="E160">
        <v>1</v>
      </c>
      <c r="F160">
        <v>1</v>
      </c>
      <c r="G160">
        <v>1</v>
      </c>
      <c r="H160">
        <v>3</v>
      </c>
      <c r="I160" t="s">
        <v>427</v>
      </c>
      <c r="J160" t="s">
        <v>428</v>
      </c>
      <c r="K160" t="s">
        <v>429</v>
      </c>
      <c r="L160">
        <v>1348</v>
      </c>
      <c r="N160">
        <v>1009</v>
      </c>
      <c r="O160" t="s">
        <v>368</v>
      </c>
      <c r="P160" t="s">
        <v>368</v>
      </c>
      <c r="Q160">
        <v>1000</v>
      </c>
      <c r="X160">
        <v>2.8999999999999998E-3</v>
      </c>
      <c r="Y160">
        <v>130318.74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2.8999999999999998E-3</v>
      </c>
      <c r="AH160">
        <v>2</v>
      </c>
      <c r="AI160">
        <v>65175466</v>
      </c>
      <c r="AJ160">
        <v>158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ROW(Source!A345)</f>
        <v>345</v>
      </c>
      <c r="B161">
        <v>65175485</v>
      </c>
      <c r="C161">
        <v>65175454</v>
      </c>
      <c r="D161">
        <v>59010058</v>
      </c>
      <c r="E161">
        <v>1</v>
      </c>
      <c r="F161">
        <v>1</v>
      </c>
      <c r="G161">
        <v>1</v>
      </c>
      <c r="H161">
        <v>3</v>
      </c>
      <c r="I161" t="s">
        <v>430</v>
      </c>
      <c r="J161" t="s">
        <v>431</v>
      </c>
      <c r="K161" t="s">
        <v>432</v>
      </c>
      <c r="L161">
        <v>1348</v>
      </c>
      <c r="N161">
        <v>1009</v>
      </c>
      <c r="O161" t="s">
        <v>368</v>
      </c>
      <c r="P161" t="s">
        <v>368</v>
      </c>
      <c r="Q161">
        <v>1000</v>
      </c>
      <c r="X161">
        <v>1E-4</v>
      </c>
      <c r="Y161">
        <v>118690.15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1E-4</v>
      </c>
      <c r="AH161">
        <v>2</v>
      </c>
      <c r="AI161">
        <v>65175467</v>
      </c>
      <c r="AJ161">
        <v>159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ROW(Source!A345)</f>
        <v>345</v>
      </c>
      <c r="B162">
        <v>65175486</v>
      </c>
      <c r="C162">
        <v>65175454</v>
      </c>
      <c r="D162">
        <v>59010118</v>
      </c>
      <c r="E162">
        <v>1</v>
      </c>
      <c r="F162">
        <v>1</v>
      </c>
      <c r="G162">
        <v>1</v>
      </c>
      <c r="H162">
        <v>3</v>
      </c>
      <c r="I162" t="s">
        <v>418</v>
      </c>
      <c r="J162" t="s">
        <v>419</v>
      </c>
      <c r="K162" t="s">
        <v>420</v>
      </c>
      <c r="L162">
        <v>1348</v>
      </c>
      <c r="N162">
        <v>1009</v>
      </c>
      <c r="O162" t="s">
        <v>368</v>
      </c>
      <c r="P162" t="s">
        <v>368</v>
      </c>
      <c r="Q162">
        <v>1000</v>
      </c>
      <c r="X162">
        <v>1E-4</v>
      </c>
      <c r="Y162">
        <v>70296.2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1E-4</v>
      </c>
      <c r="AH162">
        <v>2</v>
      </c>
      <c r="AI162">
        <v>65175468</v>
      </c>
      <c r="AJ162">
        <v>160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ROW(Source!A345)</f>
        <v>345</v>
      </c>
      <c r="B163">
        <v>65175487</v>
      </c>
      <c r="C163">
        <v>65175454</v>
      </c>
      <c r="D163">
        <v>59015476</v>
      </c>
      <c r="E163">
        <v>1</v>
      </c>
      <c r="F163">
        <v>1</v>
      </c>
      <c r="G163">
        <v>1</v>
      </c>
      <c r="H163">
        <v>3</v>
      </c>
      <c r="I163" t="s">
        <v>433</v>
      </c>
      <c r="J163" t="s">
        <v>434</v>
      </c>
      <c r="K163" t="s">
        <v>435</v>
      </c>
      <c r="L163">
        <v>1346</v>
      </c>
      <c r="N163">
        <v>1009</v>
      </c>
      <c r="O163" t="s">
        <v>63</v>
      </c>
      <c r="P163" t="s">
        <v>63</v>
      </c>
      <c r="Q163">
        <v>1</v>
      </c>
      <c r="X163">
        <v>9.4</v>
      </c>
      <c r="Y163">
        <v>94.04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9.4</v>
      </c>
      <c r="AH163">
        <v>2</v>
      </c>
      <c r="AI163">
        <v>65175469</v>
      </c>
      <c r="AJ163">
        <v>161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ROW(Source!A345)</f>
        <v>345</v>
      </c>
      <c r="B164">
        <v>65175488</v>
      </c>
      <c r="C164">
        <v>65175454</v>
      </c>
      <c r="D164">
        <v>59016702</v>
      </c>
      <c r="E164">
        <v>1</v>
      </c>
      <c r="F164">
        <v>1</v>
      </c>
      <c r="G164">
        <v>1</v>
      </c>
      <c r="H164">
        <v>3</v>
      </c>
      <c r="I164" t="s">
        <v>421</v>
      </c>
      <c r="J164" t="s">
        <v>422</v>
      </c>
      <c r="K164" t="s">
        <v>423</v>
      </c>
      <c r="L164">
        <v>1346</v>
      </c>
      <c r="N164">
        <v>1009</v>
      </c>
      <c r="O164" t="s">
        <v>63</v>
      </c>
      <c r="P164" t="s">
        <v>63</v>
      </c>
      <c r="Q164">
        <v>1</v>
      </c>
      <c r="X164">
        <v>3.9E-2</v>
      </c>
      <c r="Y164">
        <v>83.06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3</v>
      </c>
      <c r="AG164">
        <v>3.9E-2</v>
      </c>
      <c r="AH164">
        <v>2</v>
      </c>
      <c r="AI164">
        <v>65175470</v>
      </c>
      <c r="AJ164">
        <v>162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ROW(Source!A345)</f>
        <v>345</v>
      </c>
      <c r="B165">
        <v>65175489</v>
      </c>
      <c r="C165">
        <v>65175454</v>
      </c>
      <c r="D165">
        <v>59018823</v>
      </c>
      <c r="E165">
        <v>1</v>
      </c>
      <c r="F165">
        <v>1</v>
      </c>
      <c r="G165">
        <v>1</v>
      </c>
      <c r="H165">
        <v>3</v>
      </c>
      <c r="I165" t="s">
        <v>424</v>
      </c>
      <c r="J165" t="s">
        <v>425</v>
      </c>
      <c r="K165" t="s">
        <v>426</v>
      </c>
      <c r="L165">
        <v>1339</v>
      </c>
      <c r="N165">
        <v>1007</v>
      </c>
      <c r="O165" t="s">
        <v>53</v>
      </c>
      <c r="P165" t="s">
        <v>53</v>
      </c>
      <c r="Q165">
        <v>1</v>
      </c>
      <c r="X165">
        <v>0.01</v>
      </c>
      <c r="Y165">
        <v>7555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3</v>
      </c>
      <c r="AG165">
        <v>0.01</v>
      </c>
      <c r="AH165">
        <v>2</v>
      </c>
      <c r="AI165">
        <v>65175471</v>
      </c>
      <c r="AJ165">
        <v>163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ROW(Source!A345)</f>
        <v>345</v>
      </c>
      <c r="B166">
        <v>65175490</v>
      </c>
      <c r="C166">
        <v>65175454</v>
      </c>
      <c r="D166">
        <v>58938947</v>
      </c>
      <c r="E166">
        <v>109</v>
      </c>
      <c r="F166">
        <v>1</v>
      </c>
      <c r="G166">
        <v>1</v>
      </c>
      <c r="H166">
        <v>3</v>
      </c>
      <c r="I166" t="s">
        <v>378</v>
      </c>
      <c r="J166" t="s">
        <v>3</v>
      </c>
      <c r="K166" t="s">
        <v>379</v>
      </c>
      <c r="L166">
        <v>3277935</v>
      </c>
      <c r="N166">
        <v>1013</v>
      </c>
      <c r="O166" t="s">
        <v>380</v>
      </c>
      <c r="P166" t="s">
        <v>380</v>
      </c>
      <c r="Q166">
        <v>1</v>
      </c>
      <c r="X166">
        <v>2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 t="s">
        <v>3</v>
      </c>
      <c r="AG166">
        <v>2</v>
      </c>
      <c r="AH166">
        <v>2</v>
      </c>
      <c r="AI166">
        <v>65175472</v>
      </c>
      <c r="AJ166">
        <v>164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ROW(Source!A346)</f>
        <v>346</v>
      </c>
      <c r="B167">
        <v>65175495</v>
      </c>
      <c r="C167">
        <v>65175491</v>
      </c>
      <c r="D167">
        <v>58933403</v>
      </c>
      <c r="E167">
        <v>109</v>
      </c>
      <c r="F167">
        <v>1</v>
      </c>
      <c r="G167">
        <v>1</v>
      </c>
      <c r="H167">
        <v>1</v>
      </c>
      <c r="I167" t="s">
        <v>409</v>
      </c>
      <c r="J167" t="s">
        <v>3</v>
      </c>
      <c r="K167" t="s">
        <v>410</v>
      </c>
      <c r="L167">
        <v>1369</v>
      </c>
      <c r="N167">
        <v>1013</v>
      </c>
      <c r="O167" t="s">
        <v>333</v>
      </c>
      <c r="P167" t="s">
        <v>333</v>
      </c>
      <c r="Q167">
        <v>1</v>
      </c>
      <c r="X167">
        <v>4.24</v>
      </c>
      <c r="Y167">
        <v>0</v>
      </c>
      <c r="Z167">
        <v>0</v>
      </c>
      <c r="AA167">
        <v>0</v>
      </c>
      <c r="AB167">
        <v>563.76</v>
      </c>
      <c r="AC167">
        <v>0</v>
      </c>
      <c r="AD167">
        <v>1</v>
      </c>
      <c r="AE167">
        <v>1</v>
      </c>
      <c r="AF167" t="s">
        <v>3</v>
      </c>
      <c r="AG167">
        <v>4.24</v>
      </c>
      <c r="AH167">
        <v>2</v>
      </c>
      <c r="AI167">
        <v>65175492</v>
      </c>
      <c r="AJ167">
        <v>165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ROW(Source!A346)</f>
        <v>346</v>
      </c>
      <c r="B168">
        <v>65175496</v>
      </c>
      <c r="C168">
        <v>65175491</v>
      </c>
      <c r="D168">
        <v>59007104</v>
      </c>
      <c r="E168">
        <v>1</v>
      </c>
      <c r="F168">
        <v>1</v>
      </c>
      <c r="G168">
        <v>1</v>
      </c>
      <c r="H168">
        <v>3</v>
      </c>
      <c r="I168" t="s">
        <v>439</v>
      </c>
      <c r="J168" t="s">
        <v>440</v>
      </c>
      <c r="K168" t="s">
        <v>441</v>
      </c>
      <c r="L168">
        <v>1346</v>
      </c>
      <c r="N168">
        <v>1009</v>
      </c>
      <c r="O168" t="s">
        <v>63</v>
      </c>
      <c r="P168" t="s">
        <v>63</v>
      </c>
      <c r="Q168">
        <v>1</v>
      </c>
      <c r="X168">
        <v>1.1000000000000001</v>
      </c>
      <c r="Y168">
        <v>41.38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1.1000000000000001</v>
      </c>
      <c r="AH168">
        <v>2</v>
      </c>
      <c r="AI168">
        <v>65175493</v>
      </c>
      <c r="AJ168">
        <v>166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ROW(Source!A346)</f>
        <v>346</v>
      </c>
      <c r="B169">
        <v>65175497</v>
      </c>
      <c r="C169">
        <v>65175491</v>
      </c>
      <c r="D169">
        <v>58938947</v>
      </c>
      <c r="E169">
        <v>109</v>
      </c>
      <c r="F169">
        <v>1</v>
      </c>
      <c r="G169">
        <v>1</v>
      </c>
      <c r="H169">
        <v>3</v>
      </c>
      <c r="I169" t="s">
        <v>378</v>
      </c>
      <c r="J169" t="s">
        <v>3</v>
      </c>
      <c r="K169" t="s">
        <v>379</v>
      </c>
      <c r="L169">
        <v>3277935</v>
      </c>
      <c r="N169">
        <v>1013</v>
      </c>
      <c r="O169" t="s">
        <v>380</v>
      </c>
      <c r="P169" t="s">
        <v>380</v>
      </c>
      <c r="Q169">
        <v>1</v>
      </c>
      <c r="X169">
        <v>2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 t="s">
        <v>3</v>
      </c>
      <c r="AG169">
        <v>2</v>
      </c>
      <c r="AH169">
        <v>2</v>
      </c>
      <c r="AI169">
        <v>65175494</v>
      </c>
      <c r="AJ169">
        <v>167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ROW(Source!A347)</f>
        <v>347</v>
      </c>
      <c r="B170">
        <v>65175505</v>
      </c>
      <c r="C170">
        <v>65175498</v>
      </c>
      <c r="D170">
        <v>58933396</v>
      </c>
      <c r="E170">
        <v>109</v>
      </c>
      <c r="F170">
        <v>1</v>
      </c>
      <c r="G170">
        <v>1</v>
      </c>
      <c r="H170">
        <v>1</v>
      </c>
      <c r="I170" t="s">
        <v>334</v>
      </c>
      <c r="J170" t="s">
        <v>3</v>
      </c>
      <c r="K170" t="s">
        <v>335</v>
      </c>
      <c r="L170">
        <v>1369</v>
      </c>
      <c r="N170">
        <v>1013</v>
      </c>
      <c r="O170" t="s">
        <v>333</v>
      </c>
      <c r="P170" t="s">
        <v>333</v>
      </c>
      <c r="Q170">
        <v>1</v>
      </c>
      <c r="X170">
        <v>3.23</v>
      </c>
      <c r="Y170">
        <v>0</v>
      </c>
      <c r="Z170">
        <v>0</v>
      </c>
      <c r="AA170">
        <v>0</v>
      </c>
      <c r="AB170">
        <v>435.64</v>
      </c>
      <c r="AC170">
        <v>0</v>
      </c>
      <c r="AD170">
        <v>1</v>
      </c>
      <c r="AE170">
        <v>1</v>
      </c>
      <c r="AF170" t="s">
        <v>3</v>
      </c>
      <c r="AG170">
        <v>3.23</v>
      </c>
      <c r="AH170">
        <v>2</v>
      </c>
      <c r="AI170">
        <v>65175499</v>
      </c>
      <c r="AJ170">
        <v>168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ROW(Source!A347)</f>
        <v>347</v>
      </c>
      <c r="B171">
        <v>65175506</v>
      </c>
      <c r="C171">
        <v>65175498</v>
      </c>
      <c r="D171">
        <v>58933403</v>
      </c>
      <c r="E171">
        <v>109</v>
      </c>
      <c r="F171">
        <v>1</v>
      </c>
      <c r="G171">
        <v>1</v>
      </c>
      <c r="H171">
        <v>1</v>
      </c>
      <c r="I171" t="s">
        <v>409</v>
      </c>
      <c r="J171" t="s">
        <v>3</v>
      </c>
      <c r="K171" t="s">
        <v>410</v>
      </c>
      <c r="L171">
        <v>1369</v>
      </c>
      <c r="N171">
        <v>1013</v>
      </c>
      <c r="O171" t="s">
        <v>333</v>
      </c>
      <c r="P171" t="s">
        <v>333</v>
      </c>
      <c r="Q171">
        <v>1</v>
      </c>
      <c r="X171">
        <v>3.23</v>
      </c>
      <c r="Y171">
        <v>0</v>
      </c>
      <c r="Z171">
        <v>0</v>
      </c>
      <c r="AA171">
        <v>0</v>
      </c>
      <c r="AB171">
        <v>563.76</v>
      </c>
      <c r="AC171">
        <v>0</v>
      </c>
      <c r="AD171">
        <v>1</v>
      </c>
      <c r="AE171">
        <v>1</v>
      </c>
      <c r="AF171" t="s">
        <v>3</v>
      </c>
      <c r="AG171">
        <v>3.23</v>
      </c>
      <c r="AH171">
        <v>2</v>
      </c>
      <c r="AI171">
        <v>65175500</v>
      </c>
      <c r="AJ171">
        <v>169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ROW(Source!A347)</f>
        <v>347</v>
      </c>
      <c r="B172">
        <v>65175507</v>
      </c>
      <c r="C172">
        <v>65175498</v>
      </c>
      <c r="D172">
        <v>37064876</v>
      </c>
      <c r="E172">
        <v>109</v>
      </c>
      <c r="F172">
        <v>1</v>
      </c>
      <c r="G172">
        <v>1</v>
      </c>
      <c r="H172">
        <v>1</v>
      </c>
      <c r="I172" t="s">
        <v>336</v>
      </c>
      <c r="J172" t="s">
        <v>3</v>
      </c>
      <c r="K172" t="s">
        <v>337</v>
      </c>
      <c r="L172">
        <v>1191</v>
      </c>
      <c r="N172">
        <v>1013</v>
      </c>
      <c r="O172" t="s">
        <v>326</v>
      </c>
      <c r="P172" t="s">
        <v>326</v>
      </c>
      <c r="Q172">
        <v>1</v>
      </c>
      <c r="X172">
        <v>0.49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2</v>
      </c>
      <c r="AF172" t="s">
        <v>3</v>
      </c>
      <c r="AG172">
        <v>0.49</v>
      </c>
      <c r="AH172">
        <v>2</v>
      </c>
      <c r="AI172">
        <v>65175501</v>
      </c>
      <c r="AJ172">
        <v>170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ROW(Source!A347)</f>
        <v>347</v>
      </c>
      <c r="B173">
        <v>65175508</v>
      </c>
      <c r="C173">
        <v>65175498</v>
      </c>
      <c r="D173">
        <v>59055054</v>
      </c>
      <c r="E173">
        <v>1</v>
      </c>
      <c r="F173">
        <v>1</v>
      </c>
      <c r="G173">
        <v>1</v>
      </c>
      <c r="H173">
        <v>2</v>
      </c>
      <c r="I173" t="s">
        <v>436</v>
      </c>
      <c r="J173" t="s">
        <v>437</v>
      </c>
      <c r="K173" t="s">
        <v>438</v>
      </c>
      <c r="L173">
        <v>1368</v>
      </c>
      <c r="N173">
        <v>1011</v>
      </c>
      <c r="O173" t="s">
        <v>341</v>
      </c>
      <c r="P173" t="s">
        <v>341</v>
      </c>
      <c r="Q173">
        <v>1</v>
      </c>
      <c r="X173">
        <v>0.49</v>
      </c>
      <c r="Y173">
        <v>0</v>
      </c>
      <c r="Z173">
        <v>346.73</v>
      </c>
      <c r="AA173">
        <v>490.55</v>
      </c>
      <c r="AB173">
        <v>0</v>
      </c>
      <c r="AC173">
        <v>0</v>
      </c>
      <c r="AD173">
        <v>1</v>
      </c>
      <c r="AE173">
        <v>0</v>
      </c>
      <c r="AF173" t="s">
        <v>3</v>
      </c>
      <c r="AG173">
        <v>0.49</v>
      </c>
      <c r="AH173">
        <v>2</v>
      </c>
      <c r="AI173">
        <v>65175502</v>
      </c>
      <c r="AJ173">
        <v>171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ROW(Source!A347)</f>
        <v>347</v>
      </c>
      <c r="B174">
        <v>65175509</v>
      </c>
      <c r="C174">
        <v>65175498</v>
      </c>
      <c r="D174">
        <v>59007104</v>
      </c>
      <c r="E174">
        <v>1</v>
      </c>
      <c r="F174">
        <v>1</v>
      </c>
      <c r="G174">
        <v>1</v>
      </c>
      <c r="H174">
        <v>3</v>
      </c>
      <c r="I174" t="s">
        <v>439</v>
      </c>
      <c r="J174" t="s">
        <v>440</v>
      </c>
      <c r="K174" t="s">
        <v>441</v>
      </c>
      <c r="L174">
        <v>1346</v>
      </c>
      <c r="N174">
        <v>1009</v>
      </c>
      <c r="O174" t="s">
        <v>63</v>
      </c>
      <c r="P174" t="s">
        <v>63</v>
      </c>
      <c r="Q174">
        <v>1</v>
      </c>
      <c r="X174">
        <v>4.423</v>
      </c>
      <c r="Y174">
        <v>41.38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4.423</v>
      </c>
      <c r="AH174">
        <v>2</v>
      </c>
      <c r="AI174">
        <v>65175503</v>
      </c>
      <c r="AJ174">
        <v>172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ROW(Source!A347)</f>
        <v>347</v>
      </c>
      <c r="B175">
        <v>65175510</v>
      </c>
      <c r="C175">
        <v>65175498</v>
      </c>
      <c r="D175">
        <v>58938947</v>
      </c>
      <c r="E175">
        <v>109</v>
      </c>
      <c r="F175">
        <v>1</v>
      </c>
      <c r="G175">
        <v>1</v>
      </c>
      <c r="H175">
        <v>3</v>
      </c>
      <c r="I175" t="s">
        <v>378</v>
      </c>
      <c r="J175" t="s">
        <v>3</v>
      </c>
      <c r="K175" t="s">
        <v>379</v>
      </c>
      <c r="L175">
        <v>3277935</v>
      </c>
      <c r="N175">
        <v>1013</v>
      </c>
      <c r="O175" t="s">
        <v>380</v>
      </c>
      <c r="P175" t="s">
        <v>380</v>
      </c>
      <c r="Q175">
        <v>1</v>
      </c>
      <c r="X175">
        <v>2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 t="s">
        <v>3</v>
      </c>
      <c r="AG175">
        <v>2</v>
      </c>
      <c r="AH175">
        <v>2</v>
      </c>
      <c r="AI175">
        <v>65175504</v>
      </c>
      <c r="AJ175">
        <v>173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ROW(Source!A348)</f>
        <v>348</v>
      </c>
      <c r="B176">
        <v>65175516</v>
      </c>
      <c r="C176">
        <v>65175511</v>
      </c>
      <c r="D176">
        <v>37066491</v>
      </c>
      <c r="E176">
        <v>112</v>
      </c>
      <c r="F176">
        <v>1</v>
      </c>
      <c r="G176">
        <v>1</v>
      </c>
      <c r="H176">
        <v>1</v>
      </c>
      <c r="I176" t="s">
        <v>391</v>
      </c>
      <c r="J176" t="s">
        <v>3</v>
      </c>
      <c r="K176" t="s">
        <v>442</v>
      </c>
      <c r="L176">
        <v>1191</v>
      </c>
      <c r="N176">
        <v>1013</v>
      </c>
      <c r="O176" t="s">
        <v>326</v>
      </c>
      <c r="P176" t="s">
        <v>326</v>
      </c>
      <c r="Q176">
        <v>1</v>
      </c>
      <c r="X176">
        <v>4.17</v>
      </c>
      <c r="Y176">
        <v>0</v>
      </c>
      <c r="Z176">
        <v>0</v>
      </c>
      <c r="AA176">
        <v>0</v>
      </c>
      <c r="AB176">
        <v>410.01</v>
      </c>
      <c r="AC176">
        <v>0</v>
      </c>
      <c r="AD176">
        <v>1</v>
      </c>
      <c r="AE176">
        <v>1</v>
      </c>
      <c r="AF176" t="s">
        <v>3</v>
      </c>
      <c r="AG176">
        <v>4.17</v>
      </c>
      <c r="AH176">
        <v>2</v>
      </c>
      <c r="AI176">
        <v>65175512</v>
      </c>
      <c r="AJ176">
        <v>174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ROW(Source!A348)</f>
        <v>348</v>
      </c>
      <c r="B177">
        <v>65175517</v>
      </c>
      <c r="C177">
        <v>65175511</v>
      </c>
      <c r="D177">
        <v>37064876</v>
      </c>
      <c r="E177">
        <v>112</v>
      </c>
      <c r="F177">
        <v>1</v>
      </c>
      <c r="G177">
        <v>1</v>
      </c>
      <c r="H177">
        <v>1</v>
      </c>
      <c r="I177" t="s">
        <v>336</v>
      </c>
      <c r="J177" t="s">
        <v>3</v>
      </c>
      <c r="K177" t="s">
        <v>337</v>
      </c>
      <c r="L177">
        <v>1191</v>
      </c>
      <c r="N177">
        <v>1013</v>
      </c>
      <c r="O177" t="s">
        <v>326</v>
      </c>
      <c r="P177" t="s">
        <v>326</v>
      </c>
      <c r="Q177">
        <v>1</v>
      </c>
      <c r="X177">
        <v>0.5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2</v>
      </c>
      <c r="AF177" t="s">
        <v>3</v>
      </c>
      <c r="AG177">
        <v>0.5</v>
      </c>
      <c r="AH177">
        <v>2</v>
      </c>
      <c r="AI177">
        <v>65175513</v>
      </c>
      <c r="AJ177">
        <v>175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ROW(Source!A348)</f>
        <v>348</v>
      </c>
      <c r="B178">
        <v>65175518</v>
      </c>
      <c r="C178">
        <v>65175511</v>
      </c>
      <c r="D178">
        <v>64002400</v>
      </c>
      <c r="E178">
        <v>1</v>
      </c>
      <c r="F178">
        <v>1</v>
      </c>
      <c r="G178">
        <v>1</v>
      </c>
      <c r="H178">
        <v>2</v>
      </c>
      <c r="I178" t="s">
        <v>358</v>
      </c>
      <c r="J178" t="s">
        <v>359</v>
      </c>
      <c r="K178" t="s">
        <v>360</v>
      </c>
      <c r="L178">
        <v>1368</v>
      </c>
      <c r="N178">
        <v>1011</v>
      </c>
      <c r="O178" t="s">
        <v>341</v>
      </c>
      <c r="P178" t="s">
        <v>341</v>
      </c>
      <c r="Q178">
        <v>1</v>
      </c>
      <c r="X178">
        <v>0.5</v>
      </c>
      <c r="Y178">
        <v>0</v>
      </c>
      <c r="Z178">
        <v>477.92</v>
      </c>
      <c r="AA178">
        <v>490.55</v>
      </c>
      <c r="AB178">
        <v>0</v>
      </c>
      <c r="AC178">
        <v>0</v>
      </c>
      <c r="AD178">
        <v>1</v>
      </c>
      <c r="AE178">
        <v>0</v>
      </c>
      <c r="AF178" t="s">
        <v>3</v>
      </c>
      <c r="AG178">
        <v>0.5</v>
      </c>
      <c r="AH178">
        <v>2</v>
      </c>
      <c r="AI178">
        <v>65175514</v>
      </c>
      <c r="AJ178">
        <v>176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ROW(Source!A348)</f>
        <v>348</v>
      </c>
      <c r="B179">
        <v>65175519</v>
      </c>
      <c r="C179">
        <v>65175511</v>
      </c>
      <c r="D179">
        <v>63889959</v>
      </c>
      <c r="E179">
        <v>112</v>
      </c>
      <c r="F179">
        <v>1</v>
      </c>
      <c r="G179">
        <v>1</v>
      </c>
      <c r="H179">
        <v>3</v>
      </c>
      <c r="I179" t="s">
        <v>378</v>
      </c>
      <c r="J179" t="s">
        <v>3</v>
      </c>
      <c r="K179" t="s">
        <v>379</v>
      </c>
      <c r="L179">
        <v>3277935</v>
      </c>
      <c r="N179">
        <v>1013</v>
      </c>
      <c r="O179" t="s">
        <v>380</v>
      </c>
      <c r="P179" t="s">
        <v>380</v>
      </c>
      <c r="Q179">
        <v>1</v>
      </c>
      <c r="X179">
        <v>2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 t="s">
        <v>3</v>
      </c>
      <c r="AG179">
        <v>2</v>
      </c>
      <c r="AH179">
        <v>2</v>
      </c>
      <c r="AI179">
        <v>65175515</v>
      </c>
      <c r="AJ179">
        <v>177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ROW(Source!A349)</f>
        <v>349</v>
      </c>
      <c r="B180">
        <v>65175525</v>
      </c>
      <c r="C180">
        <v>65175520</v>
      </c>
      <c r="D180">
        <v>37064878</v>
      </c>
      <c r="E180">
        <v>109</v>
      </c>
      <c r="F180">
        <v>1</v>
      </c>
      <c r="G180">
        <v>1</v>
      </c>
      <c r="H180">
        <v>1</v>
      </c>
      <c r="I180" t="s">
        <v>346</v>
      </c>
      <c r="J180" t="s">
        <v>3</v>
      </c>
      <c r="K180" t="s">
        <v>347</v>
      </c>
      <c r="L180">
        <v>1191</v>
      </c>
      <c r="N180">
        <v>1013</v>
      </c>
      <c r="O180" t="s">
        <v>326</v>
      </c>
      <c r="P180" t="s">
        <v>326</v>
      </c>
      <c r="Q180">
        <v>1</v>
      </c>
      <c r="X180">
        <v>0.51</v>
      </c>
      <c r="Y180">
        <v>0</v>
      </c>
      <c r="Z180">
        <v>0</v>
      </c>
      <c r="AA180">
        <v>0</v>
      </c>
      <c r="AB180">
        <v>479.56</v>
      </c>
      <c r="AC180">
        <v>0</v>
      </c>
      <c r="AD180">
        <v>1</v>
      </c>
      <c r="AE180">
        <v>1</v>
      </c>
      <c r="AF180" t="s">
        <v>3</v>
      </c>
      <c r="AG180">
        <v>0.51</v>
      </c>
      <c r="AH180">
        <v>2</v>
      </c>
      <c r="AI180">
        <v>65175521</v>
      </c>
      <c r="AJ180">
        <v>178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ROW(Source!A349)</f>
        <v>349</v>
      </c>
      <c r="B181">
        <v>65175526</v>
      </c>
      <c r="C181">
        <v>65175520</v>
      </c>
      <c r="D181">
        <v>59016813</v>
      </c>
      <c r="E181">
        <v>1</v>
      </c>
      <c r="F181">
        <v>1</v>
      </c>
      <c r="G181">
        <v>1</v>
      </c>
      <c r="H181">
        <v>3</v>
      </c>
      <c r="I181" t="s">
        <v>393</v>
      </c>
      <c r="J181" t="s">
        <v>394</v>
      </c>
      <c r="K181" t="s">
        <v>395</v>
      </c>
      <c r="L181">
        <v>1348</v>
      </c>
      <c r="N181">
        <v>1009</v>
      </c>
      <c r="O181" t="s">
        <v>368</v>
      </c>
      <c r="P181" t="s">
        <v>368</v>
      </c>
      <c r="Q181">
        <v>1000</v>
      </c>
      <c r="X181">
        <v>1.06E-3</v>
      </c>
      <c r="Y181">
        <v>71131.5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3</v>
      </c>
      <c r="AG181">
        <v>1.06E-3</v>
      </c>
      <c r="AH181">
        <v>2</v>
      </c>
      <c r="AI181">
        <v>65175522</v>
      </c>
      <c r="AJ181">
        <v>179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ROW(Source!A349)</f>
        <v>349</v>
      </c>
      <c r="B182">
        <v>65175527</v>
      </c>
      <c r="C182">
        <v>65175520</v>
      </c>
      <c r="D182">
        <v>59017068</v>
      </c>
      <c r="E182">
        <v>1</v>
      </c>
      <c r="F182">
        <v>1</v>
      </c>
      <c r="G182">
        <v>1</v>
      </c>
      <c r="H182">
        <v>3</v>
      </c>
      <c r="I182" t="s">
        <v>369</v>
      </c>
      <c r="J182" t="s">
        <v>370</v>
      </c>
      <c r="K182" t="s">
        <v>371</v>
      </c>
      <c r="L182">
        <v>1348</v>
      </c>
      <c r="N182">
        <v>1009</v>
      </c>
      <c r="O182" t="s">
        <v>368</v>
      </c>
      <c r="P182" t="s">
        <v>368</v>
      </c>
      <c r="Q182">
        <v>1000</v>
      </c>
      <c r="X182">
        <v>5.0899999999999999E-3</v>
      </c>
      <c r="Y182">
        <v>55303.81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3</v>
      </c>
      <c r="AG182">
        <v>5.0899999999999999E-3</v>
      </c>
      <c r="AH182">
        <v>2</v>
      </c>
      <c r="AI182">
        <v>65175523</v>
      </c>
      <c r="AJ182">
        <v>180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ROW(Source!A349)</f>
        <v>349</v>
      </c>
      <c r="B183">
        <v>65175528</v>
      </c>
      <c r="C183">
        <v>65175520</v>
      </c>
      <c r="D183">
        <v>59026348</v>
      </c>
      <c r="E183">
        <v>1</v>
      </c>
      <c r="F183">
        <v>1</v>
      </c>
      <c r="G183">
        <v>1</v>
      </c>
      <c r="H183">
        <v>3</v>
      </c>
      <c r="I183" t="s">
        <v>396</v>
      </c>
      <c r="J183" t="s">
        <v>397</v>
      </c>
      <c r="K183" t="s">
        <v>398</v>
      </c>
      <c r="L183">
        <v>1348</v>
      </c>
      <c r="N183">
        <v>1009</v>
      </c>
      <c r="O183" t="s">
        <v>368</v>
      </c>
      <c r="P183" t="s">
        <v>368</v>
      </c>
      <c r="Q183">
        <v>1000</v>
      </c>
      <c r="X183">
        <v>2.0000000000000001E-4</v>
      </c>
      <c r="Y183">
        <v>360146.05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</v>
      </c>
      <c r="AG183">
        <v>2.0000000000000001E-4</v>
      </c>
      <c r="AH183">
        <v>2</v>
      </c>
      <c r="AI183">
        <v>65175524</v>
      </c>
      <c r="AJ183">
        <v>181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ROW(Source!A349)</f>
        <v>349</v>
      </c>
      <c r="B184">
        <v>65175529</v>
      </c>
      <c r="C184">
        <v>65175520</v>
      </c>
      <c r="D184">
        <v>58938947</v>
      </c>
      <c r="E184">
        <v>109</v>
      </c>
      <c r="F184">
        <v>1</v>
      </c>
      <c r="G184">
        <v>1</v>
      </c>
      <c r="H184">
        <v>3</v>
      </c>
      <c r="I184" t="s">
        <v>378</v>
      </c>
      <c r="J184" t="s">
        <v>3</v>
      </c>
      <c r="K184" t="s">
        <v>379</v>
      </c>
      <c r="L184">
        <v>3277935</v>
      </c>
      <c r="N184">
        <v>1013</v>
      </c>
      <c r="O184" t="s">
        <v>380</v>
      </c>
      <c r="P184" t="s">
        <v>380</v>
      </c>
      <c r="Q184">
        <v>1</v>
      </c>
      <c r="X184">
        <v>2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 t="s">
        <v>3</v>
      </c>
      <c r="AG184">
        <v>2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ROW(Source!A426)</f>
        <v>426</v>
      </c>
      <c r="B185">
        <v>65175653</v>
      </c>
      <c r="C185">
        <v>65175650</v>
      </c>
      <c r="D185">
        <v>63884340</v>
      </c>
      <c r="E185">
        <v>112</v>
      </c>
      <c r="F185">
        <v>1</v>
      </c>
      <c r="G185">
        <v>1</v>
      </c>
      <c r="H185">
        <v>1</v>
      </c>
      <c r="I185" t="s">
        <v>399</v>
      </c>
      <c r="J185" t="s">
        <v>3</v>
      </c>
      <c r="K185" t="s">
        <v>400</v>
      </c>
      <c r="L185">
        <v>1369</v>
      </c>
      <c r="N185">
        <v>1013</v>
      </c>
      <c r="O185" t="s">
        <v>333</v>
      </c>
      <c r="P185" t="s">
        <v>333</v>
      </c>
      <c r="Q185">
        <v>1</v>
      </c>
      <c r="X185">
        <v>0.81</v>
      </c>
      <c r="Y185">
        <v>0</v>
      </c>
      <c r="Z185">
        <v>0</v>
      </c>
      <c r="AA185">
        <v>0</v>
      </c>
      <c r="AB185">
        <v>658.94</v>
      </c>
      <c r="AC185">
        <v>0</v>
      </c>
      <c r="AD185">
        <v>1</v>
      </c>
      <c r="AE185">
        <v>1</v>
      </c>
      <c r="AF185" t="s">
        <v>3</v>
      </c>
      <c r="AG185">
        <v>0.81</v>
      </c>
      <c r="AH185">
        <v>2</v>
      </c>
      <c r="AI185">
        <v>65175651</v>
      </c>
      <c r="AJ185">
        <v>182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ROW(Source!A426)</f>
        <v>426</v>
      </c>
      <c r="B186">
        <v>65175654</v>
      </c>
      <c r="C186">
        <v>65175650</v>
      </c>
      <c r="D186">
        <v>63884358</v>
      </c>
      <c r="E186">
        <v>112</v>
      </c>
      <c r="F186">
        <v>1</v>
      </c>
      <c r="G186">
        <v>1</v>
      </c>
      <c r="H186">
        <v>1</v>
      </c>
      <c r="I186" t="s">
        <v>401</v>
      </c>
      <c r="J186" t="s">
        <v>3</v>
      </c>
      <c r="K186" t="s">
        <v>402</v>
      </c>
      <c r="L186">
        <v>1369</v>
      </c>
      <c r="N186">
        <v>1013</v>
      </c>
      <c r="O186" t="s">
        <v>333</v>
      </c>
      <c r="P186" t="s">
        <v>333</v>
      </c>
      <c r="Q186">
        <v>1</v>
      </c>
      <c r="X186">
        <v>0.81</v>
      </c>
      <c r="Y186">
        <v>0</v>
      </c>
      <c r="Z186">
        <v>0</v>
      </c>
      <c r="AA186">
        <v>0</v>
      </c>
      <c r="AB186">
        <v>644.29999999999995</v>
      </c>
      <c r="AC186">
        <v>0</v>
      </c>
      <c r="AD186">
        <v>1</v>
      </c>
      <c r="AE186">
        <v>1</v>
      </c>
      <c r="AF186" t="s">
        <v>3</v>
      </c>
      <c r="AG186">
        <v>0.81</v>
      </c>
      <c r="AH186">
        <v>2</v>
      </c>
      <c r="AI186">
        <v>65175652</v>
      </c>
      <c r="AJ186">
        <v>183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ROW(Source!A427)</f>
        <v>427</v>
      </c>
      <c r="B187">
        <v>65175658</v>
      </c>
      <c r="C187">
        <v>65175655</v>
      </c>
      <c r="D187">
        <v>63884340</v>
      </c>
      <c r="E187">
        <v>112</v>
      </c>
      <c r="F187">
        <v>1</v>
      </c>
      <c r="G187">
        <v>1</v>
      </c>
      <c r="H187">
        <v>1</v>
      </c>
      <c r="I187" t="s">
        <v>399</v>
      </c>
      <c r="J187" t="s">
        <v>3</v>
      </c>
      <c r="K187" t="s">
        <v>400</v>
      </c>
      <c r="L187">
        <v>1369</v>
      </c>
      <c r="N187">
        <v>1013</v>
      </c>
      <c r="O187" t="s">
        <v>333</v>
      </c>
      <c r="P187" t="s">
        <v>333</v>
      </c>
      <c r="Q187">
        <v>1</v>
      </c>
      <c r="X187">
        <v>0.16</v>
      </c>
      <c r="Y187">
        <v>0</v>
      </c>
      <c r="Z187">
        <v>0</v>
      </c>
      <c r="AA187">
        <v>0</v>
      </c>
      <c r="AB187">
        <v>658.94</v>
      </c>
      <c r="AC187">
        <v>0</v>
      </c>
      <c r="AD187">
        <v>1</v>
      </c>
      <c r="AE187">
        <v>1</v>
      </c>
      <c r="AF187" t="s">
        <v>3</v>
      </c>
      <c r="AG187">
        <v>0.16</v>
      </c>
      <c r="AH187">
        <v>2</v>
      </c>
      <c r="AI187">
        <v>65175656</v>
      </c>
      <c r="AJ187">
        <v>184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ROW(Source!A427)</f>
        <v>427</v>
      </c>
      <c r="B188">
        <v>65175659</v>
      </c>
      <c r="C188">
        <v>65175655</v>
      </c>
      <c r="D188">
        <v>63884358</v>
      </c>
      <c r="E188">
        <v>112</v>
      </c>
      <c r="F188">
        <v>1</v>
      </c>
      <c r="G188">
        <v>1</v>
      </c>
      <c r="H188">
        <v>1</v>
      </c>
      <c r="I188" t="s">
        <v>401</v>
      </c>
      <c r="J188" t="s">
        <v>3</v>
      </c>
      <c r="K188" t="s">
        <v>402</v>
      </c>
      <c r="L188">
        <v>1369</v>
      </c>
      <c r="N188">
        <v>1013</v>
      </c>
      <c r="O188" t="s">
        <v>333</v>
      </c>
      <c r="P188" t="s">
        <v>333</v>
      </c>
      <c r="Q188">
        <v>1</v>
      </c>
      <c r="X188">
        <v>0.16</v>
      </c>
      <c r="Y188">
        <v>0</v>
      </c>
      <c r="Z188">
        <v>0</v>
      </c>
      <c r="AA188">
        <v>0</v>
      </c>
      <c r="AB188">
        <v>644.29999999999995</v>
      </c>
      <c r="AC188">
        <v>0</v>
      </c>
      <c r="AD188">
        <v>1</v>
      </c>
      <c r="AE188">
        <v>1</v>
      </c>
      <c r="AF188" t="s">
        <v>3</v>
      </c>
      <c r="AG188">
        <v>0.16</v>
      </c>
      <c r="AH188">
        <v>2</v>
      </c>
      <c r="AI188">
        <v>65175657</v>
      </c>
      <c r="AJ188">
        <v>185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ROW(Source!A428)</f>
        <v>428</v>
      </c>
      <c r="B189">
        <v>65175663</v>
      </c>
      <c r="C189">
        <v>65175660</v>
      </c>
      <c r="D189">
        <v>63884334</v>
      </c>
      <c r="E189">
        <v>112</v>
      </c>
      <c r="F189">
        <v>1</v>
      </c>
      <c r="G189">
        <v>1</v>
      </c>
      <c r="H189">
        <v>1</v>
      </c>
      <c r="I189" t="s">
        <v>403</v>
      </c>
      <c r="J189" t="s">
        <v>3</v>
      </c>
      <c r="K189" t="s">
        <v>404</v>
      </c>
      <c r="L189">
        <v>1369</v>
      </c>
      <c r="N189">
        <v>1013</v>
      </c>
      <c r="O189" t="s">
        <v>333</v>
      </c>
      <c r="P189" t="s">
        <v>333</v>
      </c>
      <c r="Q189">
        <v>1</v>
      </c>
      <c r="X189">
        <v>1.94</v>
      </c>
      <c r="Y189">
        <v>0</v>
      </c>
      <c r="Z189">
        <v>0</v>
      </c>
      <c r="AA189">
        <v>0</v>
      </c>
      <c r="AB189">
        <v>490.55</v>
      </c>
      <c r="AC189">
        <v>0</v>
      </c>
      <c r="AD189">
        <v>1</v>
      </c>
      <c r="AE189">
        <v>1</v>
      </c>
      <c r="AF189" t="s">
        <v>3</v>
      </c>
      <c r="AG189">
        <v>1.94</v>
      </c>
      <c r="AH189">
        <v>2</v>
      </c>
      <c r="AI189">
        <v>65175661</v>
      </c>
      <c r="AJ189">
        <v>186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ROW(Source!A428)</f>
        <v>428</v>
      </c>
      <c r="B190">
        <v>65175664</v>
      </c>
      <c r="C190">
        <v>65175660</v>
      </c>
      <c r="D190">
        <v>63884358</v>
      </c>
      <c r="E190">
        <v>112</v>
      </c>
      <c r="F190">
        <v>1</v>
      </c>
      <c r="G190">
        <v>1</v>
      </c>
      <c r="H190">
        <v>1</v>
      </c>
      <c r="I190" t="s">
        <v>401</v>
      </c>
      <c r="J190" t="s">
        <v>3</v>
      </c>
      <c r="K190" t="s">
        <v>402</v>
      </c>
      <c r="L190">
        <v>1369</v>
      </c>
      <c r="N190">
        <v>1013</v>
      </c>
      <c r="O190" t="s">
        <v>333</v>
      </c>
      <c r="P190" t="s">
        <v>333</v>
      </c>
      <c r="Q190">
        <v>1</v>
      </c>
      <c r="X190">
        <v>2.92</v>
      </c>
      <c r="Y190">
        <v>0</v>
      </c>
      <c r="Z190">
        <v>0</v>
      </c>
      <c r="AA190">
        <v>0</v>
      </c>
      <c r="AB190">
        <v>644.29999999999995</v>
      </c>
      <c r="AC190">
        <v>0</v>
      </c>
      <c r="AD190">
        <v>1</v>
      </c>
      <c r="AE190">
        <v>1</v>
      </c>
      <c r="AF190" t="s">
        <v>3</v>
      </c>
      <c r="AG190">
        <v>2.92</v>
      </c>
      <c r="AH190">
        <v>2</v>
      </c>
      <c r="AI190">
        <v>65175662</v>
      </c>
      <c r="AJ190">
        <v>187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E1E49-772D-44F2-B745-53AE2682C778}">
  <dimension ref="A1:U1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28</v>
      </c>
      <c r="B1">
        <v>1</v>
      </c>
      <c r="C1" t="s">
        <v>3</v>
      </c>
      <c r="D1" t="s">
        <v>3</v>
      </c>
      <c r="E1" t="s">
        <v>3</v>
      </c>
      <c r="F1" t="s">
        <v>3</v>
      </c>
      <c r="G1" t="s">
        <v>26</v>
      </c>
      <c r="H1" t="s">
        <v>3</v>
      </c>
      <c r="I1" t="s">
        <v>26</v>
      </c>
      <c r="J1" t="s">
        <v>3</v>
      </c>
      <c r="K1" t="s">
        <v>3</v>
      </c>
      <c r="L1" t="s">
        <v>3</v>
      </c>
      <c r="M1" t="s">
        <v>3</v>
      </c>
      <c r="N1" t="s">
        <v>3</v>
      </c>
      <c r="O1" t="s">
        <v>3</v>
      </c>
      <c r="P1" t="s">
        <v>3</v>
      </c>
      <c r="Q1" t="s">
        <v>3</v>
      </c>
      <c r="R1" t="s">
        <v>3</v>
      </c>
      <c r="S1" t="s">
        <v>445</v>
      </c>
      <c r="T1" t="s">
        <v>446</v>
      </c>
      <c r="U1" t="s">
        <v>447</v>
      </c>
    </row>
    <row r="2" spans="1:21" x14ac:dyDescent="0.2">
      <c r="A2">
        <v>29</v>
      </c>
      <c r="B2">
        <v>1</v>
      </c>
      <c r="C2" t="s">
        <v>3</v>
      </c>
      <c r="D2" t="s">
        <v>3</v>
      </c>
      <c r="E2" t="s">
        <v>39</v>
      </c>
      <c r="F2" t="s">
        <v>39</v>
      </c>
      <c r="G2" t="s">
        <v>39</v>
      </c>
      <c r="H2" t="s">
        <v>3</v>
      </c>
      <c r="I2" t="s">
        <v>39</v>
      </c>
      <c r="J2" t="s">
        <v>39</v>
      </c>
      <c r="K2" t="s">
        <v>3</v>
      </c>
      <c r="L2" t="s">
        <v>3</v>
      </c>
      <c r="M2" t="s">
        <v>3</v>
      </c>
      <c r="N2" t="s">
        <v>3</v>
      </c>
      <c r="O2" t="s">
        <v>39</v>
      </c>
      <c r="P2" t="s">
        <v>3</v>
      </c>
      <c r="Q2" t="s">
        <v>3</v>
      </c>
      <c r="R2" t="s">
        <v>3</v>
      </c>
      <c r="S2" t="s">
        <v>448</v>
      </c>
      <c r="T2" t="s">
        <v>449</v>
      </c>
      <c r="U2" t="s">
        <v>447</v>
      </c>
    </row>
    <row r="3" spans="1:21" x14ac:dyDescent="0.2">
      <c r="A3">
        <v>69</v>
      </c>
      <c r="B3">
        <v>1</v>
      </c>
      <c r="C3" t="s">
        <v>3</v>
      </c>
      <c r="D3" t="s">
        <v>126</v>
      </c>
      <c r="E3" t="s">
        <v>127</v>
      </c>
      <c r="F3" t="s">
        <v>127</v>
      </c>
      <c r="G3" t="s">
        <v>127</v>
      </c>
      <c r="H3" t="s">
        <v>3</v>
      </c>
      <c r="I3" t="s">
        <v>127</v>
      </c>
      <c r="J3" t="s">
        <v>127</v>
      </c>
      <c r="K3" t="s">
        <v>3</v>
      </c>
      <c r="L3" t="s">
        <v>3</v>
      </c>
      <c r="M3" t="s">
        <v>3</v>
      </c>
      <c r="N3" t="s">
        <v>126</v>
      </c>
      <c r="O3" t="s">
        <v>127</v>
      </c>
      <c r="P3" t="s">
        <v>3</v>
      </c>
      <c r="Q3" t="s">
        <v>3</v>
      </c>
      <c r="R3" t="s">
        <v>3</v>
      </c>
      <c r="S3" t="s">
        <v>450</v>
      </c>
      <c r="T3" t="s">
        <v>451</v>
      </c>
      <c r="U3" t="s">
        <v>452</v>
      </c>
    </row>
    <row r="4" spans="1:21" x14ac:dyDescent="0.2">
      <c r="A4">
        <v>70</v>
      </c>
      <c r="B4">
        <v>1</v>
      </c>
      <c r="C4" t="s">
        <v>3</v>
      </c>
      <c r="D4" t="s">
        <v>126</v>
      </c>
      <c r="E4" t="s">
        <v>127</v>
      </c>
      <c r="F4" t="s">
        <v>127</v>
      </c>
      <c r="G4" t="s">
        <v>127</v>
      </c>
      <c r="H4" t="s">
        <v>3</v>
      </c>
      <c r="I4" t="s">
        <v>127</v>
      </c>
      <c r="J4" t="s">
        <v>127</v>
      </c>
      <c r="K4" t="s">
        <v>3</v>
      </c>
      <c r="L4" t="s">
        <v>3</v>
      </c>
      <c r="M4" t="s">
        <v>3</v>
      </c>
      <c r="N4" t="s">
        <v>126</v>
      </c>
      <c r="O4" t="s">
        <v>127</v>
      </c>
      <c r="P4" t="s">
        <v>3</v>
      </c>
      <c r="Q4" t="s">
        <v>3</v>
      </c>
      <c r="R4" t="s">
        <v>3</v>
      </c>
      <c r="S4" t="s">
        <v>450</v>
      </c>
      <c r="T4" t="s">
        <v>451</v>
      </c>
      <c r="U4" t="s">
        <v>452</v>
      </c>
    </row>
    <row r="5" spans="1:21" x14ac:dyDescent="0.2">
      <c r="A5">
        <v>263</v>
      </c>
      <c r="B5">
        <v>1</v>
      </c>
      <c r="C5" t="s">
        <v>3</v>
      </c>
      <c r="D5" t="s">
        <v>3</v>
      </c>
      <c r="E5" t="s">
        <v>3</v>
      </c>
      <c r="F5" t="s">
        <v>3</v>
      </c>
      <c r="G5" t="s">
        <v>26</v>
      </c>
      <c r="H5" t="s">
        <v>3</v>
      </c>
      <c r="I5" t="s">
        <v>26</v>
      </c>
      <c r="J5" t="s">
        <v>3</v>
      </c>
      <c r="K5" t="s">
        <v>3</v>
      </c>
      <c r="L5" t="s">
        <v>3</v>
      </c>
      <c r="M5" t="s">
        <v>3</v>
      </c>
      <c r="N5" t="s">
        <v>3</v>
      </c>
      <c r="O5" t="s">
        <v>3</v>
      </c>
      <c r="P5" t="s">
        <v>3</v>
      </c>
      <c r="Q5" t="s">
        <v>3</v>
      </c>
      <c r="R5" t="s">
        <v>3</v>
      </c>
      <c r="S5" t="s">
        <v>445</v>
      </c>
      <c r="T5" t="s">
        <v>446</v>
      </c>
      <c r="U5" t="s">
        <v>447</v>
      </c>
    </row>
    <row r="6" spans="1:21" x14ac:dyDescent="0.2">
      <c r="A6">
        <v>264</v>
      </c>
      <c r="B6">
        <v>1</v>
      </c>
      <c r="C6" t="s">
        <v>3</v>
      </c>
      <c r="D6" t="s">
        <v>3</v>
      </c>
      <c r="E6" t="s">
        <v>39</v>
      </c>
      <c r="F6" t="s">
        <v>39</v>
      </c>
      <c r="G6" t="s">
        <v>39</v>
      </c>
      <c r="H6" t="s">
        <v>3</v>
      </c>
      <c r="I6" t="s">
        <v>39</v>
      </c>
      <c r="J6" t="s">
        <v>39</v>
      </c>
      <c r="K6" t="s">
        <v>3</v>
      </c>
      <c r="L6" t="s">
        <v>3</v>
      </c>
      <c r="M6" t="s">
        <v>3</v>
      </c>
      <c r="N6" t="s">
        <v>3</v>
      </c>
      <c r="O6" t="s">
        <v>39</v>
      </c>
      <c r="P6" t="s">
        <v>3</v>
      </c>
      <c r="Q6" t="s">
        <v>3</v>
      </c>
      <c r="R6" t="s">
        <v>3</v>
      </c>
      <c r="S6" t="s">
        <v>448</v>
      </c>
      <c r="T6" t="s">
        <v>449</v>
      </c>
      <c r="U6" t="s">
        <v>447</v>
      </c>
    </row>
    <row r="7" spans="1:21" x14ac:dyDescent="0.2">
      <c r="A7">
        <v>304</v>
      </c>
      <c r="B7">
        <v>1</v>
      </c>
      <c r="C7" t="s">
        <v>3</v>
      </c>
      <c r="D7" t="s">
        <v>126</v>
      </c>
      <c r="E7" t="s">
        <v>127</v>
      </c>
      <c r="F7" t="s">
        <v>127</v>
      </c>
      <c r="G7" t="s">
        <v>127</v>
      </c>
      <c r="H7" t="s">
        <v>3</v>
      </c>
      <c r="I7" t="s">
        <v>127</v>
      </c>
      <c r="J7" t="s">
        <v>127</v>
      </c>
      <c r="K7" t="s">
        <v>3</v>
      </c>
      <c r="L7" t="s">
        <v>3</v>
      </c>
      <c r="M7" t="s">
        <v>3</v>
      </c>
      <c r="N7" t="s">
        <v>126</v>
      </c>
      <c r="O7" t="s">
        <v>127</v>
      </c>
      <c r="P7" t="s">
        <v>3</v>
      </c>
      <c r="Q7" t="s">
        <v>3</v>
      </c>
      <c r="R7" t="s">
        <v>3</v>
      </c>
      <c r="S7" t="s">
        <v>450</v>
      </c>
      <c r="T7" t="s">
        <v>451</v>
      </c>
      <c r="U7" t="s">
        <v>452</v>
      </c>
    </row>
    <row r="8" spans="1:21" x14ac:dyDescent="0.2">
      <c r="A8">
        <v>305</v>
      </c>
      <c r="B8">
        <v>1</v>
      </c>
      <c r="C8" t="s">
        <v>3</v>
      </c>
      <c r="D8" t="s">
        <v>126</v>
      </c>
      <c r="E8" t="s">
        <v>127</v>
      </c>
      <c r="F8" t="s">
        <v>127</v>
      </c>
      <c r="G8" t="s">
        <v>127</v>
      </c>
      <c r="H8" t="s">
        <v>3</v>
      </c>
      <c r="I8" t="s">
        <v>127</v>
      </c>
      <c r="J8" t="s">
        <v>127</v>
      </c>
      <c r="K8" t="s">
        <v>3</v>
      </c>
      <c r="L8" t="s">
        <v>3</v>
      </c>
      <c r="M8" t="s">
        <v>3</v>
      </c>
      <c r="N8" t="s">
        <v>126</v>
      </c>
      <c r="O8" t="s">
        <v>127</v>
      </c>
      <c r="P8" t="s">
        <v>3</v>
      </c>
      <c r="Q8" t="s">
        <v>3</v>
      </c>
      <c r="R8" t="s">
        <v>3</v>
      </c>
      <c r="S8" t="s">
        <v>450</v>
      </c>
      <c r="T8" t="s">
        <v>451</v>
      </c>
      <c r="U8" t="s">
        <v>452</v>
      </c>
    </row>
    <row r="9" spans="1:21" x14ac:dyDescent="0.2">
      <c r="A9">
        <v>306</v>
      </c>
      <c r="B9">
        <v>1</v>
      </c>
      <c r="C9" t="s">
        <v>3</v>
      </c>
      <c r="D9" t="s">
        <v>126</v>
      </c>
      <c r="E9" t="s">
        <v>127</v>
      </c>
      <c r="F9" t="s">
        <v>127</v>
      </c>
      <c r="G9" t="s">
        <v>127</v>
      </c>
      <c r="H9" t="s">
        <v>3</v>
      </c>
      <c r="I9" t="s">
        <v>127</v>
      </c>
      <c r="J9" t="s">
        <v>127</v>
      </c>
      <c r="K9" t="s">
        <v>3</v>
      </c>
      <c r="L9" t="s">
        <v>3</v>
      </c>
      <c r="M9" t="s">
        <v>3</v>
      </c>
      <c r="N9" t="s">
        <v>126</v>
      </c>
      <c r="O9" t="s">
        <v>127</v>
      </c>
      <c r="P9" t="s">
        <v>3</v>
      </c>
      <c r="Q9" t="s">
        <v>3</v>
      </c>
      <c r="R9" t="s">
        <v>3</v>
      </c>
      <c r="S9" t="s">
        <v>450</v>
      </c>
      <c r="T9" t="s">
        <v>451</v>
      </c>
      <c r="U9" t="s">
        <v>452</v>
      </c>
    </row>
    <row r="10" spans="1:21" x14ac:dyDescent="0.2">
      <c r="A10">
        <v>307</v>
      </c>
      <c r="B10">
        <v>1</v>
      </c>
      <c r="C10" t="s">
        <v>3</v>
      </c>
      <c r="D10" t="s">
        <v>126</v>
      </c>
      <c r="E10" t="s">
        <v>127</v>
      </c>
      <c r="F10" t="s">
        <v>127</v>
      </c>
      <c r="G10" t="s">
        <v>127</v>
      </c>
      <c r="H10" t="s">
        <v>3</v>
      </c>
      <c r="I10" t="s">
        <v>127</v>
      </c>
      <c r="J10" t="s">
        <v>127</v>
      </c>
      <c r="K10" t="s">
        <v>3</v>
      </c>
      <c r="L10" t="s">
        <v>3</v>
      </c>
      <c r="M10" t="s">
        <v>3</v>
      </c>
      <c r="N10" t="s">
        <v>126</v>
      </c>
      <c r="O10" t="s">
        <v>127</v>
      </c>
      <c r="P10" t="s">
        <v>3</v>
      </c>
      <c r="Q10" t="s">
        <v>3</v>
      </c>
      <c r="R10" t="s">
        <v>3</v>
      </c>
      <c r="S10" t="s">
        <v>450</v>
      </c>
      <c r="T10" t="s">
        <v>451</v>
      </c>
      <c r="U10" t="s">
        <v>452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A353A-2824-4DDB-B6C3-47EB4A4F3086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03" x14ac:dyDescent="0.2">
      <c r="F12" t="str">
        <f>Source!F12</f>
        <v>Новый объект</v>
      </c>
      <c r="G12" t="str">
        <f>Source!G12</f>
        <v>КЛ-10кВ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ФСНБ 421+557прРИМ</vt:lpstr>
      <vt:lpstr>Source</vt:lpstr>
      <vt:lpstr>SourceObSm</vt:lpstr>
      <vt:lpstr>SmtRes</vt:lpstr>
      <vt:lpstr>EtalonRes</vt:lpstr>
      <vt:lpstr>SrcPoprs</vt:lpstr>
      <vt:lpstr>SrcKA</vt:lpstr>
      <vt:lpstr>'Смета по ФСНБ 421+557прРИМ'!Заголовки_для_печати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Мишкина Зинаида Ильинична</cp:lastModifiedBy>
  <cp:lastPrinted>2025-04-22T07:30:07Z</cp:lastPrinted>
  <dcterms:created xsi:type="dcterms:W3CDTF">2025-04-22T07:11:24Z</dcterms:created>
  <dcterms:modified xsi:type="dcterms:W3CDTF">2025-04-22T07:30:18Z</dcterms:modified>
</cp:coreProperties>
</file>